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BuÇalışmaKitabı"/>
  <mc:AlternateContent xmlns:mc="http://schemas.openxmlformats.org/markup-compatibility/2006">
    <mc:Choice Requires="x15">
      <x15ac:absPath xmlns:x15ac="http://schemas.microsoft.com/office/spreadsheetml/2010/11/ac" url="C:\Users\davut\Desktop\"/>
    </mc:Choice>
  </mc:AlternateContent>
  <xr:revisionPtr revIDLastSave="0" documentId="13_ncr:1_{D6D9ADCC-EEF1-4742-BAEF-9F4B852716B1}" xr6:coauthVersionLast="47" xr6:coauthVersionMax="47" xr10:uidLastSave="{00000000-0000-0000-0000-000000000000}"/>
  <bookViews>
    <workbookView xWindow="-108" yWindow="-108" windowWidth="23256" windowHeight="12456" tabRatio="852" activeTab="8" xr2:uid="{00000000-000D-0000-FFFF-FFFF00000000}"/>
  </bookViews>
  <sheets>
    <sheet name="Ana Sayfa" sheetId="4" r:id="rId1"/>
    <sheet name="K. Bilgiler" sheetId="5" r:id="rId2"/>
    <sheet name="Sınav Tarihleri" sheetId="44" r:id="rId3"/>
    <sheet name="S. Listesi" sheetId="6" r:id="rId4"/>
    <sheet name="NOT Baremi" sheetId="7" r:id="rId5"/>
    <sheet name="Vize" sheetId="1" r:id="rId6"/>
    <sheet name="Final" sheetId="41" r:id="rId7"/>
    <sheet name="Butunleme" sheetId="42" r:id="rId8"/>
    <sheet name="Sonuc" sheetId="45" r:id="rId9"/>
  </sheets>
  <definedNames>
    <definedName name="_xlnm._FilterDatabase" localSheetId="7" hidden="1">Butunleme!$F$156:$Y$156</definedName>
    <definedName name="_xlnm._FilterDatabase" localSheetId="6" hidden="1">Final!$F$156:$Y$156</definedName>
    <definedName name="_xlnm._FilterDatabase" localSheetId="5" hidden="1">Vize!$F$156:$Y$156</definedName>
    <definedName name="ABCD" localSheetId="7">Butunleme!$E$192</definedName>
    <definedName name="ABCD" localSheetId="6">Final!$E$192</definedName>
    <definedName name="ABCD">Vize!$E$191</definedName>
    <definedName name="_xlnm.Print_Area" localSheetId="0">'Ana Sayfa'!$B$3:$U$30</definedName>
    <definedName name="_xlnm.Print_Area" localSheetId="7">Butunleme!$A$2:$AA$198</definedName>
    <definedName name="_xlnm.Print_Area" localSheetId="6">Final!$A$2:$AA$198</definedName>
    <definedName name="_xlnm.Print_Area" localSheetId="1">'K. Bilgiler'!$E$1:$L$23</definedName>
    <definedName name="_xlnm.Print_Area" localSheetId="4">'NOT Baremi'!$A$1:$AS$19</definedName>
    <definedName name="_xlnm.Print_Area" localSheetId="3">'S. Listesi'!$E$1:$G$43</definedName>
    <definedName name="_xlnm.Print_Area" localSheetId="8">Sonuc!$A$1:$S$169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6" i="45" l="1"/>
  <c r="C136" i="45"/>
  <c r="B137" i="45"/>
  <c r="C137" i="45"/>
  <c r="B138" i="45"/>
  <c r="C138" i="45"/>
  <c r="B139" i="45"/>
  <c r="C139" i="45"/>
  <c r="B140" i="45"/>
  <c r="C140" i="45"/>
  <c r="B141" i="45"/>
  <c r="C141" i="45"/>
  <c r="B142" i="45"/>
  <c r="C142" i="45"/>
  <c r="B143" i="45"/>
  <c r="C143" i="45"/>
  <c r="B144" i="45"/>
  <c r="C144" i="45"/>
  <c r="B145" i="45"/>
  <c r="C145" i="45"/>
  <c r="B146" i="45"/>
  <c r="C146" i="45"/>
  <c r="B120" i="45"/>
  <c r="C120" i="45"/>
  <c r="B121" i="45"/>
  <c r="C121" i="45"/>
  <c r="B122" i="45"/>
  <c r="C122" i="45"/>
  <c r="B123" i="45"/>
  <c r="C123" i="45"/>
  <c r="B124" i="45"/>
  <c r="C124" i="45"/>
  <c r="B125" i="45"/>
  <c r="C125" i="45"/>
  <c r="B126" i="45"/>
  <c r="C126" i="45"/>
  <c r="B127" i="45"/>
  <c r="C127" i="45"/>
  <c r="B128" i="45"/>
  <c r="C128" i="45"/>
  <c r="B129" i="45"/>
  <c r="C129" i="45"/>
  <c r="B130" i="45"/>
  <c r="C130" i="45"/>
  <c r="B131" i="45"/>
  <c r="C131" i="45"/>
  <c r="B132" i="45"/>
  <c r="C132" i="45"/>
  <c r="B133" i="45"/>
  <c r="C133" i="45"/>
  <c r="B134" i="45"/>
  <c r="C134" i="45"/>
  <c r="B135" i="45"/>
  <c r="C135" i="45"/>
  <c r="B76" i="45"/>
  <c r="C76" i="45"/>
  <c r="B77" i="45"/>
  <c r="C77" i="45"/>
  <c r="B78" i="45"/>
  <c r="C78" i="45"/>
  <c r="B79" i="45"/>
  <c r="C79" i="45"/>
  <c r="B80" i="45"/>
  <c r="C80" i="45"/>
  <c r="B81" i="45"/>
  <c r="C81" i="45"/>
  <c r="B82" i="45"/>
  <c r="C82" i="45"/>
  <c r="B83" i="45"/>
  <c r="C83" i="45"/>
  <c r="B84" i="45"/>
  <c r="C84" i="45"/>
  <c r="B85" i="45"/>
  <c r="C85" i="45"/>
  <c r="B86" i="45"/>
  <c r="C86" i="45"/>
  <c r="B87" i="45"/>
  <c r="C87" i="45"/>
  <c r="B88" i="45"/>
  <c r="C88" i="45"/>
  <c r="B89" i="45"/>
  <c r="C89" i="45"/>
  <c r="B90" i="45"/>
  <c r="C90" i="45"/>
  <c r="B91" i="45"/>
  <c r="C91" i="45"/>
  <c r="B92" i="45"/>
  <c r="C92" i="45"/>
  <c r="B93" i="45"/>
  <c r="C93" i="45"/>
  <c r="B94" i="45"/>
  <c r="C94" i="45"/>
  <c r="B95" i="45"/>
  <c r="C95" i="45"/>
  <c r="B96" i="45"/>
  <c r="C96" i="45"/>
  <c r="B97" i="45"/>
  <c r="C97" i="45"/>
  <c r="B98" i="45"/>
  <c r="C98" i="45"/>
  <c r="B99" i="45"/>
  <c r="C99" i="45"/>
  <c r="B100" i="45"/>
  <c r="C100" i="45"/>
  <c r="B101" i="45"/>
  <c r="C101" i="45"/>
  <c r="B102" i="45"/>
  <c r="C102" i="45"/>
  <c r="B103" i="45"/>
  <c r="C103" i="45"/>
  <c r="B104" i="45"/>
  <c r="C104" i="45"/>
  <c r="B105" i="45"/>
  <c r="C105" i="45"/>
  <c r="B106" i="45"/>
  <c r="C106" i="45"/>
  <c r="B107" i="45"/>
  <c r="C107" i="45"/>
  <c r="B108" i="45"/>
  <c r="C108" i="45"/>
  <c r="B109" i="45"/>
  <c r="C109" i="45"/>
  <c r="B110" i="45"/>
  <c r="C110" i="45"/>
  <c r="B111" i="45"/>
  <c r="C111" i="45"/>
  <c r="B112" i="45"/>
  <c r="C112" i="45"/>
  <c r="B113" i="45"/>
  <c r="C113" i="45"/>
  <c r="B114" i="45"/>
  <c r="C114" i="45"/>
  <c r="B115" i="45"/>
  <c r="C115" i="45"/>
  <c r="B116" i="45"/>
  <c r="C116" i="45"/>
  <c r="B117" i="45"/>
  <c r="C117" i="45"/>
  <c r="B118" i="45"/>
  <c r="C118" i="45"/>
  <c r="B119" i="45"/>
  <c r="C119" i="45"/>
  <c r="B140" i="42"/>
  <c r="C140" i="42"/>
  <c r="Z140" i="42"/>
  <c r="K140" i="45" s="1"/>
  <c r="B141" i="42"/>
  <c r="C141" i="42"/>
  <c r="Z141" i="42"/>
  <c r="K141" i="45" s="1"/>
  <c r="B142" i="42"/>
  <c r="C142" i="42"/>
  <c r="Z142" i="42"/>
  <c r="K142" i="45" s="1"/>
  <c r="B143" i="42"/>
  <c r="C143" i="42"/>
  <c r="Z143" i="42"/>
  <c r="K143" i="45" s="1"/>
  <c r="B144" i="42"/>
  <c r="C144" i="42"/>
  <c r="Z144" i="42"/>
  <c r="K144" i="45" s="1"/>
  <c r="B145" i="42"/>
  <c r="C145" i="42"/>
  <c r="Z145" i="42"/>
  <c r="K145" i="45" s="1"/>
  <c r="B146" i="42"/>
  <c r="C146" i="42"/>
  <c r="Z146" i="42"/>
  <c r="K146" i="45" s="1"/>
  <c r="B118" i="42"/>
  <c r="C118" i="42"/>
  <c r="Z118" i="42"/>
  <c r="K118" i="45" s="1"/>
  <c r="B119" i="42"/>
  <c r="C119" i="42"/>
  <c r="Z119" i="42"/>
  <c r="K119" i="45" s="1"/>
  <c r="B120" i="42"/>
  <c r="C120" i="42"/>
  <c r="Z120" i="42"/>
  <c r="K120" i="45" s="1"/>
  <c r="B121" i="42"/>
  <c r="C121" i="42"/>
  <c r="Z121" i="42"/>
  <c r="K121" i="45" s="1"/>
  <c r="B122" i="42"/>
  <c r="C122" i="42"/>
  <c r="Z122" i="42"/>
  <c r="K122" i="45" s="1"/>
  <c r="B123" i="42"/>
  <c r="C123" i="42"/>
  <c r="Z123" i="42"/>
  <c r="K123" i="45" s="1"/>
  <c r="B124" i="42"/>
  <c r="C124" i="42"/>
  <c r="Z124" i="42"/>
  <c r="K124" i="45" s="1"/>
  <c r="B125" i="42"/>
  <c r="C125" i="42"/>
  <c r="Z125" i="42"/>
  <c r="K125" i="45" s="1"/>
  <c r="B126" i="42"/>
  <c r="C126" i="42"/>
  <c r="Z126" i="42"/>
  <c r="K126" i="45" s="1"/>
  <c r="B127" i="42"/>
  <c r="C127" i="42"/>
  <c r="Z127" i="42"/>
  <c r="K127" i="45" s="1"/>
  <c r="B128" i="42"/>
  <c r="C128" i="42"/>
  <c r="Z128" i="42"/>
  <c r="K128" i="45" s="1"/>
  <c r="B129" i="42"/>
  <c r="C129" i="42"/>
  <c r="Z129" i="42"/>
  <c r="K129" i="45" s="1"/>
  <c r="B130" i="42"/>
  <c r="C130" i="42"/>
  <c r="Z130" i="42"/>
  <c r="K130" i="45" s="1"/>
  <c r="B131" i="42"/>
  <c r="C131" i="42"/>
  <c r="Z131" i="42"/>
  <c r="K131" i="45" s="1"/>
  <c r="B132" i="42"/>
  <c r="C132" i="42"/>
  <c r="Z132" i="42"/>
  <c r="K132" i="45" s="1"/>
  <c r="B133" i="42"/>
  <c r="C133" i="42"/>
  <c r="Z133" i="42"/>
  <c r="K133" i="45" s="1"/>
  <c r="B134" i="42"/>
  <c r="C134" i="42"/>
  <c r="Z134" i="42"/>
  <c r="K134" i="45" s="1"/>
  <c r="B135" i="42"/>
  <c r="C135" i="42"/>
  <c r="Z135" i="42"/>
  <c r="K135" i="45" s="1"/>
  <c r="B136" i="42"/>
  <c r="C136" i="42"/>
  <c r="Z136" i="42"/>
  <c r="K136" i="45" s="1"/>
  <c r="B137" i="42"/>
  <c r="C137" i="42"/>
  <c r="Z137" i="42"/>
  <c r="K137" i="45" s="1"/>
  <c r="B138" i="42"/>
  <c r="C138" i="42"/>
  <c r="Z138" i="42"/>
  <c r="K138" i="45" s="1"/>
  <c r="B139" i="42"/>
  <c r="C139" i="42"/>
  <c r="Z139" i="42"/>
  <c r="K139" i="45" s="1"/>
  <c r="B76" i="42"/>
  <c r="C76" i="42"/>
  <c r="Z76" i="42"/>
  <c r="K76" i="45" s="1"/>
  <c r="B77" i="42"/>
  <c r="C77" i="42"/>
  <c r="Z77" i="42"/>
  <c r="K77" i="45" s="1"/>
  <c r="B78" i="42"/>
  <c r="C78" i="42"/>
  <c r="Z78" i="42"/>
  <c r="K78" i="45" s="1"/>
  <c r="B79" i="42"/>
  <c r="C79" i="42"/>
  <c r="Z79" i="42"/>
  <c r="K79" i="45" s="1"/>
  <c r="B80" i="42"/>
  <c r="C80" i="42"/>
  <c r="Z80" i="42"/>
  <c r="K80" i="45" s="1"/>
  <c r="B81" i="42"/>
  <c r="C81" i="42"/>
  <c r="Z81" i="42"/>
  <c r="K81" i="45" s="1"/>
  <c r="B82" i="42"/>
  <c r="C82" i="42"/>
  <c r="Z82" i="42"/>
  <c r="K82" i="45" s="1"/>
  <c r="B83" i="42"/>
  <c r="C83" i="42"/>
  <c r="Z83" i="42"/>
  <c r="K83" i="45" s="1"/>
  <c r="B84" i="42"/>
  <c r="C84" i="42"/>
  <c r="Z84" i="42"/>
  <c r="K84" i="45" s="1"/>
  <c r="B85" i="42"/>
  <c r="C85" i="42"/>
  <c r="Z85" i="42"/>
  <c r="K85" i="45" s="1"/>
  <c r="B86" i="42"/>
  <c r="C86" i="42"/>
  <c r="Z86" i="42"/>
  <c r="K86" i="45" s="1"/>
  <c r="B87" i="42"/>
  <c r="C87" i="42"/>
  <c r="Z87" i="42"/>
  <c r="K87" i="45" s="1"/>
  <c r="B88" i="42"/>
  <c r="C88" i="42"/>
  <c r="Z88" i="42"/>
  <c r="K88" i="45" s="1"/>
  <c r="B89" i="42"/>
  <c r="C89" i="42"/>
  <c r="Z89" i="42"/>
  <c r="K89" i="45" s="1"/>
  <c r="B90" i="42"/>
  <c r="C90" i="42"/>
  <c r="Z90" i="42"/>
  <c r="K90" i="45" s="1"/>
  <c r="B91" i="42"/>
  <c r="C91" i="42"/>
  <c r="Z91" i="42"/>
  <c r="K91" i="45" s="1"/>
  <c r="B92" i="42"/>
  <c r="C92" i="42"/>
  <c r="Z92" i="42"/>
  <c r="K92" i="45" s="1"/>
  <c r="B93" i="42"/>
  <c r="C93" i="42"/>
  <c r="Z93" i="42"/>
  <c r="K93" i="45" s="1"/>
  <c r="B94" i="42"/>
  <c r="C94" i="42"/>
  <c r="Z94" i="42"/>
  <c r="K94" i="45" s="1"/>
  <c r="B95" i="42"/>
  <c r="C95" i="42"/>
  <c r="Z95" i="42"/>
  <c r="K95" i="45" s="1"/>
  <c r="B96" i="42"/>
  <c r="C96" i="42"/>
  <c r="Z96" i="42"/>
  <c r="K96" i="45" s="1"/>
  <c r="B97" i="42"/>
  <c r="C97" i="42"/>
  <c r="Z97" i="42"/>
  <c r="K97" i="45" s="1"/>
  <c r="B98" i="42"/>
  <c r="C98" i="42"/>
  <c r="Z98" i="42"/>
  <c r="K98" i="45" s="1"/>
  <c r="B99" i="42"/>
  <c r="C99" i="42"/>
  <c r="Z99" i="42"/>
  <c r="K99" i="45" s="1"/>
  <c r="B100" i="42"/>
  <c r="C100" i="42"/>
  <c r="Z100" i="42"/>
  <c r="K100" i="45" s="1"/>
  <c r="B101" i="42"/>
  <c r="C101" i="42"/>
  <c r="Z101" i="42"/>
  <c r="K101" i="45" s="1"/>
  <c r="B102" i="42"/>
  <c r="C102" i="42"/>
  <c r="Z102" i="42"/>
  <c r="K102" i="45" s="1"/>
  <c r="B103" i="42"/>
  <c r="C103" i="42"/>
  <c r="Z103" i="42"/>
  <c r="K103" i="45" s="1"/>
  <c r="B104" i="42"/>
  <c r="C104" i="42"/>
  <c r="Z104" i="42"/>
  <c r="K104" i="45" s="1"/>
  <c r="B105" i="42"/>
  <c r="C105" i="42"/>
  <c r="Z105" i="42"/>
  <c r="K105" i="45" s="1"/>
  <c r="B106" i="42"/>
  <c r="C106" i="42"/>
  <c r="Z106" i="42"/>
  <c r="K106" i="45" s="1"/>
  <c r="B107" i="42"/>
  <c r="C107" i="42"/>
  <c r="Z107" i="42"/>
  <c r="K107" i="45" s="1"/>
  <c r="B108" i="42"/>
  <c r="C108" i="42"/>
  <c r="Z108" i="42"/>
  <c r="K108" i="45" s="1"/>
  <c r="B109" i="42"/>
  <c r="C109" i="42"/>
  <c r="Z109" i="42"/>
  <c r="K109" i="45" s="1"/>
  <c r="B110" i="42"/>
  <c r="C110" i="42"/>
  <c r="Z110" i="42"/>
  <c r="K110" i="45" s="1"/>
  <c r="B111" i="42"/>
  <c r="C111" i="42"/>
  <c r="Z111" i="42"/>
  <c r="K111" i="45" s="1"/>
  <c r="B112" i="42"/>
  <c r="C112" i="42"/>
  <c r="Z112" i="42"/>
  <c r="K112" i="45" s="1"/>
  <c r="B113" i="42"/>
  <c r="C113" i="42"/>
  <c r="Z113" i="42"/>
  <c r="K113" i="45" s="1"/>
  <c r="B114" i="42"/>
  <c r="C114" i="42"/>
  <c r="Z114" i="42"/>
  <c r="K114" i="45" s="1"/>
  <c r="B115" i="42"/>
  <c r="C115" i="42"/>
  <c r="Z115" i="42"/>
  <c r="K115" i="45" s="1"/>
  <c r="B116" i="42"/>
  <c r="C116" i="42"/>
  <c r="Z116" i="42"/>
  <c r="K116" i="45" s="1"/>
  <c r="B117" i="42"/>
  <c r="C117" i="42"/>
  <c r="Z117" i="42"/>
  <c r="K117" i="45" s="1"/>
  <c r="B136" i="41"/>
  <c r="C136" i="41"/>
  <c r="Z136" i="41"/>
  <c r="J136" i="45" s="1"/>
  <c r="B137" i="41"/>
  <c r="C137" i="41"/>
  <c r="Z137" i="41"/>
  <c r="AA137" i="41" s="1"/>
  <c r="B138" i="41"/>
  <c r="C138" i="41"/>
  <c r="Z138" i="41"/>
  <c r="AA138" i="41" s="1"/>
  <c r="B139" i="41"/>
  <c r="C139" i="41"/>
  <c r="Z139" i="41"/>
  <c r="AA139" i="41" s="1"/>
  <c r="B140" i="41"/>
  <c r="C140" i="41"/>
  <c r="Z140" i="41"/>
  <c r="J140" i="45" s="1"/>
  <c r="B141" i="41"/>
  <c r="C141" i="41"/>
  <c r="Z141" i="41"/>
  <c r="AA141" i="41" s="1"/>
  <c r="B142" i="41"/>
  <c r="C142" i="41"/>
  <c r="Z142" i="41"/>
  <c r="AA142" i="41" s="1"/>
  <c r="B143" i="41"/>
  <c r="C143" i="41"/>
  <c r="Z143" i="41"/>
  <c r="AA143" i="41" s="1"/>
  <c r="B144" i="41"/>
  <c r="C144" i="41"/>
  <c r="Z144" i="41"/>
  <c r="AA144" i="41" s="1"/>
  <c r="B145" i="41"/>
  <c r="C145" i="41"/>
  <c r="Z145" i="41"/>
  <c r="AA145" i="41" s="1"/>
  <c r="B146" i="41"/>
  <c r="C146" i="41"/>
  <c r="Z146" i="41"/>
  <c r="AA146" i="41" s="1"/>
  <c r="B118" i="41"/>
  <c r="C118" i="41"/>
  <c r="Z118" i="41"/>
  <c r="J118" i="45" s="1"/>
  <c r="B119" i="41"/>
  <c r="C119" i="41"/>
  <c r="Z119" i="41"/>
  <c r="AA119" i="41" s="1"/>
  <c r="B120" i="41"/>
  <c r="C120" i="41"/>
  <c r="Z120" i="41"/>
  <c r="J120" i="45" s="1"/>
  <c r="B121" i="41"/>
  <c r="C121" i="41"/>
  <c r="Z121" i="41"/>
  <c r="AA121" i="41" s="1"/>
  <c r="B122" i="41"/>
  <c r="C122" i="41"/>
  <c r="Z122" i="41"/>
  <c r="J122" i="45" s="1"/>
  <c r="B123" i="41"/>
  <c r="C123" i="41"/>
  <c r="Z123" i="41"/>
  <c r="AA123" i="41" s="1"/>
  <c r="B124" i="41"/>
  <c r="C124" i="41"/>
  <c r="Z124" i="41"/>
  <c r="J124" i="45" s="1"/>
  <c r="B125" i="41"/>
  <c r="C125" i="41"/>
  <c r="Z125" i="41"/>
  <c r="AA125" i="41" s="1"/>
  <c r="B126" i="41"/>
  <c r="C126" i="41"/>
  <c r="Z126" i="41"/>
  <c r="AA126" i="41" s="1"/>
  <c r="B127" i="41"/>
  <c r="C127" i="41"/>
  <c r="Z127" i="41"/>
  <c r="AA127" i="41" s="1"/>
  <c r="B128" i="41"/>
  <c r="C128" i="41"/>
  <c r="Z128" i="41"/>
  <c r="AA128" i="41" s="1"/>
  <c r="B129" i="41"/>
  <c r="C129" i="41"/>
  <c r="Z129" i="41"/>
  <c r="AA129" i="41" s="1"/>
  <c r="B130" i="41"/>
  <c r="C130" i="41"/>
  <c r="Z130" i="41"/>
  <c r="AA130" i="41" s="1"/>
  <c r="B131" i="41"/>
  <c r="C131" i="41"/>
  <c r="Z131" i="41"/>
  <c r="AA131" i="41" s="1"/>
  <c r="B132" i="41"/>
  <c r="C132" i="41"/>
  <c r="Z132" i="41"/>
  <c r="J132" i="45" s="1"/>
  <c r="B133" i="41"/>
  <c r="C133" i="41"/>
  <c r="Z133" i="41"/>
  <c r="AA133" i="41" s="1"/>
  <c r="B134" i="41"/>
  <c r="C134" i="41"/>
  <c r="Z134" i="41"/>
  <c r="J134" i="45" s="1"/>
  <c r="B135" i="41"/>
  <c r="C135" i="41"/>
  <c r="Z135" i="41"/>
  <c r="AA135" i="41" s="1"/>
  <c r="B76" i="41"/>
  <c r="C76" i="41"/>
  <c r="Z76" i="41"/>
  <c r="J76" i="45" s="1"/>
  <c r="B77" i="41"/>
  <c r="C77" i="41"/>
  <c r="Z77" i="41"/>
  <c r="AA77" i="41" s="1"/>
  <c r="B78" i="41"/>
  <c r="C78" i="41"/>
  <c r="Z78" i="41"/>
  <c r="AA78" i="41" s="1"/>
  <c r="B79" i="41"/>
  <c r="C79" i="41"/>
  <c r="Z79" i="41"/>
  <c r="AA79" i="41" s="1"/>
  <c r="B80" i="41"/>
  <c r="C80" i="41"/>
  <c r="Z80" i="41"/>
  <c r="AA80" i="41" s="1"/>
  <c r="B81" i="41"/>
  <c r="C81" i="41"/>
  <c r="Z81" i="41"/>
  <c r="AA81" i="41" s="1"/>
  <c r="B82" i="41"/>
  <c r="C82" i="41"/>
  <c r="Z82" i="41"/>
  <c r="AA82" i="41" s="1"/>
  <c r="B83" i="41"/>
  <c r="C83" i="41"/>
  <c r="Z83" i="41"/>
  <c r="AA83" i="41" s="1"/>
  <c r="B84" i="41"/>
  <c r="C84" i="41"/>
  <c r="Z84" i="41"/>
  <c r="J84" i="45" s="1"/>
  <c r="B85" i="41"/>
  <c r="C85" i="41"/>
  <c r="Z85" i="41"/>
  <c r="AA85" i="41" s="1"/>
  <c r="B86" i="41"/>
  <c r="C86" i="41"/>
  <c r="Z86" i="41"/>
  <c r="J86" i="45" s="1"/>
  <c r="B87" i="41"/>
  <c r="C87" i="41"/>
  <c r="Z87" i="41"/>
  <c r="AA87" i="41" s="1"/>
  <c r="B88" i="41"/>
  <c r="C88" i="41"/>
  <c r="Z88" i="41"/>
  <c r="J88" i="45" s="1"/>
  <c r="B89" i="41"/>
  <c r="C89" i="41"/>
  <c r="Z89" i="41"/>
  <c r="AA89" i="41" s="1"/>
  <c r="B90" i="41"/>
  <c r="C90" i="41"/>
  <c r="Z90" i="41"/>
  <c r="J90" i="45" s="1"/>
  <c r="B91" i="41"/>
  <c r="C91" i="41"/>
  <c r="Z91" i="41"/>
  <c r="AA91" i="41" s="1"/>
  <c r="B92" i="41"/>
  <c r="C92" i="41"/>
  <c r="Z92" i="41"/>
  <c r="J92" i="45" s="1"/>
  <c r="B93" i="41"/>
  <c r="C93" i="41"/>
  <c r="Z93" i="41"/>
  <c r="AA93" i="41" s="1"/>
  <c r="B94" i="41"/>
  <c r="C94" i="41"/>
  <c r="Z94" i="41"/>
  <c r="AA94" i="41" s="1"/>
  <c r="B95" i="41"/>
  <c r="C95" i="41"/>
  <c r="Z95" i="41"/>
  <c r="AA95" i="41" s="1"/>
  <c r="B96" i="41"/>
  <c r="C96" i="41"/>
  <c r="Z96" i="41"/>
  <c r="AA96" i="41" s="1"/>
  <c r="B97" i="41"/>
  <c r="C97" i="41"/>
  <c r="Z97" i="41"/>
  <c r="AA97" i="41" s="1"/>
  <c r="B98" i="41"/>
  <c r="C98" i="41"/>
  <c r="Z98" i="41"/>
  <c r="AA98" i="41" s="1"/>
  <c r="B99" i="41"/>
  <c r="C99" i="41"/>
  <c r="Z99" i="41"/>
  <c r="AA99" i="41" s="1"/>
  <c r="B100" i="41"/>
  <c r="C100" i="41"/>
  <c r="Z100" i="41"/>
  <c r="J100" i="45" s="1"/>
  <c r="B101" i="41"/>
  <c r="C101" i="41"/>
  <c r="Z101" i="41"/>
  <c r="AA101" i="41" s="1"/>
  <c r="B102" i="41"/>
  <c r="C102" i="41"/>
  <c r="Z102" i="41"/>
  <c r="J102" i="45" s="1"/>
  <c r="B103" i="41"/>
  <c r="C103" i="41"/>
  <c r="Z103" i="41"/>
  <c r="AA103" i="41" s="1"/>
  <c r="B104" i="41"/>
  <c r="C104" i="41"/>
  <c r="Z104" i="41"/>
  <c r="J104" i="45" s="1"/>
  <c r="B105" i="41"/>
  <c r="C105" i="41"/>
  <c r="Z105" i="41"/>
  <c r="AA105" i="41" s="1"/>
  <c r="B106" i="41"/>
  <c r="C106" i="41"/>
  <c r="Z106" i="41"/>
  <c r="J106" i="45" s="1"/>
  <c r="B107" i="41"/>
  <c r="C107" i="41"/>
  <c r="Z107" i="41"/>
  <c r="AA107" i="41" s="1"/>
  <c r="B108" i="41"/>
  <c r="C108" i="41"/>
  <c r="Z108" i="41"/>
  <c r="J108" i="45" s="1"/>
  <c r="B109" i="41"/>
  <c r="C109" i="41"/>
  <c r="Z109" i="41"/>
  <c r="AA109" i="41" s="1"/>
  <c r="B110" i="41"/>
  <c r="C110" i="41"/>
  <c r="Z110" i="41"/>
  <c r="AA110" i="41" s="1"/>
  <c r="B111" i="41"/>
  <c r="C111" i="41"/>
  <c r="Z111" i="41"/>
  <c r="AA111" i="41" s="1"/>
  <c r="B112" i="41"/>
  <c r="C112" i="41"/>
  <c r="Z112" i="41"/>
  <c r="AA112" i="41" s="1"/>
  <c r="B113" i="41"/>
  <c r="C113" i="41"/>
  <c r="Z113" i="41"/>
  <c r="AA113" i="41" s="1"/>
  <c r="B114" i="41"/>
  <c r="C114" i="41"/>
  <c r="Z114" i="41"/>
  <c r="AA114" i="41" s="1"/>
  <c r="B115" i="41"/>
  <c r="C115" i="41"/>
  <c r="Z115" i="41"/>
  <c r="AA115" i="41" s="1"/>
  <c r="B116" i="41"/>
  <c r="C116" i="41"/>
  <c r="Z116" i="41"/>
  <c r="J116" i="45" s="1"/>
  <c r="B117" i="41"/>
  <c r="C117" i="41"/>
  <c r="Z117" i="41"/>
  <c r="AA117" i="41" s="1"/>
  <c r="B140" i="1"/>
  <c r="C140" i="1"/>
  <c r="Z140" i="1"/>
  <c r="B141" i="1"/>
  <c r="C141" i="1"/>
  <c r="Z141" i="1"/>
  <c r="B142" i="1"/>
  <c r="C142" i="1"/>
  <c r="Z142" i="1"/>
  <c r="B143" i="1"/>
  <c r="C143" i="1"/>
  <c r="Z143" i="1"/>
  <c r="B144" i="1"/>
  <c r="C144" i="1"/>
  <c r="Z144" i="1"/>
  <c r="B145" i="1"/>
  <c r="C145" i="1"/>
  <c r="Z145" i="1"/>
  <c r="B146" i="1"/>
  <c r="C146" i="1"/>
  <c r="Z146" i="1"/>
  <c r="B76" i="1"/>
  <c r="C76" i="1"/>
  <c r="Z76" i="1"/>
  <c r="B77" i="1"/>
  <c r="C77" i="1"/>
  <c r="Z77" i="1"/>
  <c r="B78" i="1"/>
  <c r="C78" i="1"/>
  <c r="Z78" i="1"/>
  <c r="B79" i="1"/>
  <c r="C79" i="1"/>
  <c r="Z79" i="1"/>
  <c r="B80" i="1"/>
  <c r="C80" i="1"/>
  <c r="Z80" i="1"/>
  <c r="B81" i="1"/>
  <c r="C81" i="1"/>
  <c r="Z81" i="1"/>
  <c r="B82" i="1"/>
  <c r="C82" i="1"/>
  <c r="Z82" i="1"/>
  <c r="B83" i="1"/>
  <c r="C83" i="1"/>
  <c r="Z83" i="1"/>
  <c r="B84" i="1"/>
  <c r="C84" i="1"/>
  <c r="Z84" i="1"/>
  <c r="B85" i="1"/>
  <c r="C85" i="1"/>
  <c r="Z85" i="1"/>
  <c r="B86" i="1"/>
  <c r="C86" i="1"/>
  <c r="Z86" i="1"/>
  <c r="B87" i="1"/>
  <c r="C87" i="1"/>
  <c r="Z87" i="1"/>
  <c r="B88" i="1"/>
  <c r="C88" i="1"/>
  <c r="Z88" i="1"/>
  <c r="B89" i="1"/>
  <c r="C89" i="1"/>
  <c r="Z89" i="1"/>
  <c r="B90" i="1"/>
  <c r="C90" i="1"/>
  <c r="Z90" i="1"/>
  <c r="B91" i="1"/>
  <c r="C91" i="1"/>
  <c r="Z91" i="1"/>
  <c r="B92" i="1"/>
  <c r="C92" i="1"/>
  <c r="Z92" i="1"/>
  <c r="B93" i="1"/>
  <c r="C93" i="1"/>
  <c r="Z93" i="1"/>
  <c r="B94" i="1"/>
  <c r="C94" i="1"/>
  <c r="Z94" i="1"/>
  <c r="B95" i="1"/>
  <c r="C95" i="1"/>
  <c r="Z95" i="1"/>
  <c r="B96" i="1"/>
  <c r="C96" i="1"/>
  <c r="Z96" i="1"/>
  <c r="B97" i="1"/>
  <c r="C97" i="1"/>
  <c r="Z97" i="1"/>
  <c r="B98" i="1"/>
  <c r="C98" i="1"/>
  <c r="Z98" i="1"/>
  <c r="B99" i="1"/>
  <c r="C99" i="1"/>
  <c r="Z99" i="1"/>
  <c r="B100" i="1"/>
  <c r="C100" i="1"/>
  <c r="Z100" i="1"/>
  <c r="B101" i="1"/>
  <c r="C101" i="1"/>
  <c r="Z101" i="1"/>
  <c r="B102" i="1"/>
  <c r="C102" i="1"/>
  <c r="Z102" i="1"/>
  <c r="B103" i="1"/>
  <c r="C103" i="1"/>
  <c r="Z103" i="1"/>
  <c r="B104" i="1"/>
  <c r="C104" i="1"/>
  <c r="Z104" i="1"/>
  <c r="B105" i="1"/>
  <c r="C105" i="1"/>
  <c r="Z105" i="1"/>
  <c r="B106" i="1"/>
  <c r="C106" i="1"/>
  <c r="Z106" i="1"/>
  <c r="B107" i="1"/>
  <c r="C107" i="1"/>
  <c r="Z107" i="1"/>
  <c r="B108" i="1"/>
  <c r="C108" i="1"/>
  <c r="Z108" i="1"/>
  <c r="B109" i="1"/>
  <c r="C109" i="1"/>
  <c r="Z109" i="1"/>
  <c r="B110" i="1"/>
  <c r="C110" i="1"/>
  <c r="Z110" i="1"/>
  <c r="B111" i="1"/>
  <c r="C111" i="1"/>
  <c r="Z111" i="1"/>
  <c r="B112" i="1"/>
  <c r="C112" i="1"/>
  <c r="Z112" i="1"/>
  <c r="B113" i="1"/>
  <c r="C113" i="1"/>
  <c r="Z113" i="1"/>
  <c r="B114" i="1"/>
  <c r="C114" i="1"/>
  <c r="Z114" i="1"/>
  <c r="B115" i="1"/>
  <c r="C115" i="1"/>
  <c r="Z115" i="1"/>
  <c r="B116" i="1"/>
  <c r="C116" i="1"/>
  <c r="Z116" i="1"/>
  <c r="B117" i="1"/>
  <c r="C117" i="1"/>
  <c r="Z117" i="1"/>
  <c r="B118" i="1"/>
  <c r="C118" i="1"/>
  <c r="Z118" i="1"/>
  <c r="B119" i="1"/>
  <c r="C119" i="1"/>
  <c r="Z119" i="1"/>
  <c r="B120" i="1"/>
  <c r="C120" i="1"/>
  <c r="Z120" i="1"/>
  <c r="B121" i="1"/>
  <c r="C121" i="1"/>
  <c r="Z121" i="1"/>
  <c r="B122" i="1"/>
  <c r="C122" i="1"/>
  <c r="Z122" i="1"/>
  <c r="B123" i="1"/>
  <c r="C123" i="1"/>
  <c r="Z123" i="1"/>
  <c r="B124" i="1"/>
  <c r="C124" i="1"/>
  <c r="Z124" i="1"/>
  <c r="B125" i="1"/>
  <c r="C125" i="1"/>
  <c r="Z125" i="1"/>
  <c r="B126" i="1"/>
  <c r="C126" i="1"/>
  <c r="Z126" i="1"/>
  <c r="B127" i="1"/>
  <c r="C127" i="1"/>
  <c r="Z127" i="1"/>
  <c r="B128" i="1"/>
  <c r="C128" i="1"/>
  <c r="Z128" i="1"/>
  <c r="B129" i="1"/>
  <c r="C129" i="1"/>
  <c r="Z129" i="1"/>
  <c r="B130" i="1"/>
  <c r="C130" i="1"/>
  <c r="Z130" i="1"/>
  <c r="B131" i="1"/>
  <c r="C131" i="1"/>
  <c r="Z131" i="1"/>
  <c r="B132" i="1"/>
  <c r="C132" i="1"/>
  <c r="Z132" i="1"/>
  <c r="B133" i="1"/>
  <c r="C133" i="1"/>
  <c r="Z133" i="1"/>
  <c r="B134" i="1"/>
  <c r="C134" i="1"/>
  <c r="Z134" i="1"/>
  <c r="B135" i="1"/>
  <c r="C135" i="1"/>
  <c r="Z135" i="1"/>
  <c r="B136" i="1"/>
  <c r="C136" i="1"/>
  <c r="Z136" i="1"/>
  <c r="B137" i="1"/>
  <c r="C137" i="1"/>
  <c r="Z137" i="1"/>
  <c r="B138" i="1"/>
  <c r="C138" i="1"/>
  <c r="Z138" i="1"/>
  <c r="B139" i="1"/>
  <c r="C139" i="1"/>
  <c r="Z139" i="1"/>
  <c r="E143" i="6"/>
  <c r="A146" i="42" s="1"/>
  <c r="E142" i="6"/>
  <c r="A145" i="42" s="1"/>
  <c r="E141" i="6"/>
  <c r="A144" i="42" s="1"/>
  <c r="E140" i="6"/>
  <c r="A143" i="42" s="1"/>
  <c r="E139" i="6"/>
  <c r="A142" i="42" s="1"/>
  <c r="E138" i="6"/>
  <c r="A141" i="42" s="1"/>
  <c r="E137" i="6"/>
  <c r="A140" i="42" s="1"/>
  <c r="E136" i="6"/>
  <c r="A139" i="42" s="1"/>
  <c r="E135" i="6"/>
  <c r="E134" i="6"/>
  <c r="E133" i="6"/>
  <c r="E132" i="6"/>
  <c r="A135" i="42" s="1"/>
  <c r="E131" i="6"/>
  <c r="A134" i="42" s="1"/>
  <c r="E130" i="6"/>
  <c r="A133" i="42" s="1"/>
  <c r="E129" i="6"/>
  <c r="A132" i="42" s="1"/>
  <c r="E128" i="6"/>
  <c r="A131" i="42" s="1"/>
  <c r="E127" i="6"/>
  <c r="A130" i="42" s="1"/>
  <c r="E126" i="6"/>
  <c r="A129" i="42" s="1"/>
  <c r="E125" i="6"/>
  <c r="A128" i="42" s="1"/>
  <c r="E124" i="6"/>
  <c r="A127" i="42" s="1"/>
  <c r="E123" i="6"/>
  <c r="A126" i="42" s="1"/>
  <c r="E122" i="6"/>
  <c r="A125" i="42" s="1"/>
  <c r="E121" i="6"/>
  <c r="A124" i="42" s="1"/>
  <c r="E120" i="6"/>
  <c r="A123" i="42" s="1"/>
  <c r="E119" i="6"/>
  <c r="A122" i="42" s="1"/>
  <c r="E118" i="6"/>
  <c r="A121" i="42" s="1"/>
  <c r="E117" i="6"/>
  <c r="A120" i="42" s="1"/>
  <c r="E116" i="6"/>
  <c r="A119" i="42" s="1"/>
  <c r="E115" i="6"/>
  <c r="A118" i="42" s="1"/>
  <c r="E114" i="6"/>
  <c r="A117" i="41" s="1"/>
  <c r="E113" i="6"/>
  <c r="A116" i="42" s="1"/>
  <c r="E112" i="6"/>
  <c r="A115" i="42" s="1"/>
  <c r="E111" i="6"/>
  <c r="A114" i="42" s="1"/>
  <c r="E110" i="6"/>
  <c r="A113" i="42" s="1"/>
  <c r="E109" i="6"/>
  <c r="A112" i="42" s="1"/>
  <c r="E108" i="6"/>
  <c r="A111" i="42" s="1"/>
  <c r="E107" i="6"/>
  <c r="A110" i="42" s="1"/>
  <c r="E106" i="6"/>
  <c r="A109" i="42" s="1"/>
  <c r="E105" i="6"/>
  <c r="A108" i="42" s="1"/>
  <c r="E104" i="6"/>
  <c r="A107" i="42" s="1"/>
  <c r="E103" i="6"/>
  <c r="A106" i="42" s="1"/>
  <c r="E102" i="6"/>
  <c r="A105" i="42" s="1"/>
  <c r="E101" i="6"/>
  <c r="A104" i="42" s="1"/>
  <c r="E100" i="6"/>
  <c r="A103" i="42" s="1"/>
  <c r="E99" i="6"/>
  <c r="A102" i="42" s="1"/>
  <c r="E98" i="6"/>
  <c r="A101" i="42" s="1"/>
  <c r="E97" i="6"/>
  <c r="A100" i="42" s="1"/>
  <c r="E96" i="6"/>
  <c r="A99" i="42" s="1"/>
  <c r="E95" i="6"/>
  <c r="A98" i="42" s="1"/>
  <c r="E94" i="6"/>
  <c r="A97" i="42" s="1"/>
  <c r="E93" i="6"/>
  <c r="A96" i="42" s="1"/>
  <c r="E92" i="6"/>
  <c r="A95" i="42" s="1"/>
  <c r="E91" i="6"/>
  <c r="A94" i="42" s="1"/>
  <c r="E90" i="6"/>
  <c r="A93" i="42" s="1"/>
  <c r="E89" i="6"/>
  <c r="A92" i="42" s="1"/>
  <c r="E88" i="6"/>
  <c r="A91" i="42" s="1"/>
  <c r="E87" i="6"/>
  <c r="A90" i="42" s="1"/>
  <c r="E86" i="6"/>
  <c r="A89" i="42" s="1"/>
  <c r="E85" i="6"/>
  <c r="A88" i="42" s="1"/>
  <c r="E84" i="6"/>
  <c r="A87" i="42" s="1"/>
  <c r="E83" i="6"/>
  <c r="A86" i="42" s="1"/>
  <c r="E82" i="6"/>
  <c r="A85" i="42" s="1"/>
  <c r="E81" i="6"/>
  <c r="A84" i="42" s="1"/>
  <c r="E80" i="6"/>
  <c r="A83" i="42" s="1"/>
  <c r="E79" i="6"/>
  <c r="A82" i="42" s="1"/>
  <c r="E78" i="6"/>
  <c r="A81" i="42" s="1"/>
  <c r="E77" i="6"/>
  <c r="A80" i="42" s="1"/>
  <c r="E76" i="6"/>
  <c r="A79" i="42" s="1"/>
  <c r="E75" i="6"/>
  <c r="A78" i="42" s="1"/>
  <c r="E74" i="6"/>
  <c r="A77" i="42" s="1"/>
  <c r="A134" i="1" l="1"/>
  <c r="A118" i="1"/>
  <c r="A110" i="1"/>
  <c r="A126" i="1"/>
  <c r="AA135" i="1"/>
  <c r="I135" i="45"/>
  <c r="AA129" i="1"/>
  <c r="I129" i="45"/>
  <c r="AA123" i="1"/>
  <c r="I123" i="45"/>
  <c r="AA117" i="1"/>
  <c r="I117" i="45"/>
  <c r="AA109" i="1"/>
  <c r="I109" i="45"/>
  <c r="AA103" i="1"/>
  <c r="I103" i="45"/>
  <c r="AA97" i="1"/>
  <c r="I97" i="45"/>
  <c r="AA91" i="1"/>
  <c r="I91" i="45"/>
  <c r="P91" i="45" s="1"/>
  <c r="S91" i="45" s="1"/>
  <c r="AA83" i="1"/>
  <c r="I83" i="45"/>
  <c r="AA77" i="1"/>
  <c r="I77" i="45"/>
  <c r="AA144" i="1"/>
  <c r="I144" i="45"/>
  <c r="AA140" i="41"/>
  <c r="AA124" i="41"/>
  <c r="AA108" i="41"/>
  <c r="AA92" i="41"/>
  <c r="AA76" i="41"/>
  <c r="J119" i="45"/>
  <c r="J117" i="45"/>
  <c r="J115" i="45"/>
  <c r="J113" i="45"/>
  <c r="P113" i="45" s="1"/>
  <c r="R113" i="45" s="1"/>
  <c r="J111" i="45"/>
  <c r="J109" i="45"/>
  <c r="J107" i="45"/>
  <c r="J105" i="45"/>
  <c r="J103" i="45"/>
  <c r="P103" i="45" s="1"/>
  <c r="S103" i="45" s="1"/>
  <c r="J101" i="45"/>
  <c r="J99" i="45"/>
  <c r="J97" i="45"/>
  <c r="P97" i="45" s="1"/>
  <c r="R97" i="45" s="1"/>
  <c r="J95" i="45"/>
  <c r="J93" i="45"/>
  <c r="J91" i="45"/>
  <c r="J89" i="45"/>
  <c r="J87" i="45"/>
  <c r="J85" i="45"/>
  <c r="J83" i="45"/>
  <c r="J81" i="45"/>
  <c r="J79" i="45"/>
  <c r="P79" i="45" s="1"/>
  <c r="R79" i="45" s="1"/>
  <c r="J77" i="45"/>
  <c r="J135" i="45"/>
  <c r="J133" i="45"/>
  <c r="J131" i="45"/>
  <c r="P131" i="45" s="1"/>
  <c r="S131" i="45" s="1"/>
  <c r="J129" i="45"/>
  <c r="P129" i="45" s="1"/>
  <c r="R129" i="45" s="1"/>
  <c r="J127" i="45"/>
  <c r="J125" i="45"/>
  <c r="P125" i="45" s="1"/>
  <c r="R125" i="45" s="1"/>
  <c r="J123" i="45"/>
  <c r="J121" i="45"/>
  <c r="J146" i="45"/>
  <c r="J144" i="45"/>
  <c r="J142" i="45"/>
  <c r="J138" i="45"/>
  <c r="A137" i="45"/>
  <c r="A137" i="42"/>
  <c r="AA139" i="1"/>
  <c r="I139" i="45"/>
  <c r="AA133" i="1"/>
  <c r="I133" i="45"/>
  <c r="AA127" i="1"/>
  <c r="I127" i="45"/>
  <c r="AA121" i="1"/>
  <c r="I121" i="45"/>
  <c r="P121" i="45" s="1"/>
  <c r="AA115" i="1"/>
  <c r="I115" i="45"/>
  <c r="AA113" i="1"/>
  <c r="I113" i="45"/>
  <c r="AA107" i="1"/>
  <c r="I107" i="45"/>
  <c r="AA101" i="1"/>
  <c r="I101" i="45"/>
  <c r="AA95" i="1"/>
  <c r="I95" i="45"/>
  <c r="AA89" i="1"/>
  <c r="I89" i="45"/>
  <c r="AA85" i="1"/>
  <c r="I85" i="45"/>
  <c r="P85" i="45" s="1"/>
  <c r="R85" i="45" s="1"/>
  <c r="AA81" i="1"/>
  <c r="I81" i="45"/>
  <c r="AA146" i="1"/>
  <c r="I146" i="45"/>
  <c r="AA140" i="1"/>
  <c r="I140" i="45"/>
  <c r="P140" i="45" s="1"/>
  <c r="AA122" i="41"/>
  <c r="AA106" i="41"/>
  <c r="AA90" i="41"/>
  <c r="AA137" i="1"/>
  <c r="I137" i="45"/>
  <c r="AA131" i="1"/>
  <c r="I131" i="45"/>
  <c r="AA125" i="1"/>
  <c r="I125" i="45"/>
  <c r="AA119" i="1"/>
  <c r="I119" i="45"/>
  <c r="AA111" i="1"/>
  <c r="I111" i="45"/>
  <c r="AA105" i="1"/>
  <c r="I105" i="45"/>
  <c r="AA99" i="1"/>
  <c r="I99" i="45"/>
  <c r="AA93" i="1"/>
  <c r="I93" i="45"/>
  <c r="P93" i="45" s="1"/>
  <c r="R93" i="45" s="1"/>
  <c r="AA87" i="1"/>
  <c r="I87" i="45"/>
  <c r="AA79" i="1"/>
  <c r="I79" i="45"/>
  <c r="AA142" i="1"/>
  <c r="I142" i="45"/>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87" i="1"/>
  <c r="A85" i="1"/>
  <c r="A83" i="1"/>
  <c r="A81" i="1"/>
  <c r="A79" i="1"/>
  <c r="A77" i="1"/>
  <c r="A146" i="1"/>
  <c r="A144" i="1"/>
  <c r="A142" i="1"/>
  <c r="A140" i="1"/>
  <c r="A116" i="41"/>
  <c r="A114" i="41"/>
  <c r="A112" i="41"/>
  <c r="A110" i="41"/>
  <c r="A108" i="41"/>
  <c r="A106" i="41"/>
  <c r="A104" i="41"/>
  <c r="A102" i="41"/>
  <c r="A100" i="41"/>
  <c r="A98" i="41"/>
  <c r="A96" i="41"/>
  <c r="A94" i="41"/>
  <c r="A92" i="41"/>
  <c r="A90" i="41"/>
  <c r="A88" i="41"/>
  <c r="A86" i="41"/>
  <c r="A84" i="41"/>
  <c r="A82" i="41"/>
  <c r="A80" i="41"/>
  <c r="A78" i="41"/>
  <c r="A134" i="41"/>
  <c r="A132" i="41"/>
  <c r="A130" i="41"/>
  <c r="A128" i="41"/>
  <c r="A126" i="41"/>
  <c r="A124" i="41"/>
  <c r="A122" i="41"/>
  <c r="A120" i="41"/>
  <c r="A118" i="41"/>
  <c r="A145" i="41"/>
  <c r="A143" i="41"/>
  <c r="A141" i="41"/>
  <c r="A139" i="41"/>
  <c r="A137" i="41"/>
  <c r="A117" i="42"/>
  <c r="AA136" i="41"/>
  <c r="AA120" i="41"/>
  <c r="AA104" i="41"/>
  <c r="AA88" i="41"/>
  <c r="A136" i="42"/>
  <c r="A136" i="45"/>
  <c r="AA138" i="1"/>
  <c r="I138" i="45"/>
  <c r="AA136" i="1"/>
  <c r="I136" i="45"/>
  <c r="P136" i="45" s="1"/>
  <c r="R136" i="45" s="1"/>
  <c r="AA134" i="1"/>
  <c r="I134" i="45"/>
  <c r="P134" i="45" s="1"/>
  <c r="AA132" i="1"/>
  <c r="I132" i="45"/>
  <c r="P132" i="45" s="1"/>
  <c r="S132" i="45" s="1"/>
  <c r="AA130" i="1"/>
  <c r="I130" i="45"/>
  <c r="AA128" i="1"/>
  <c r="I128" i="45"/>
  <c r="P128" i="45" s="1"/>
  <c r="S128" i="45" s="1"/>
  <c r="AA126" i="1"/>
  <c r="I126" i="45"/>
  <c r="AA124" i="1"/>
  <c r="I124" i="45"/>
  <c r="AA122" i="1"/>
  <c r="I122" i="45"/>
  <c r="P122" i="45" s="1"/>
  <c r="R122" i="45" s="1"/>
  <c r="AA120" i="1"/>
  <c r="I120" i="45"/>
  <c r="P120" i="45" s="1"/>
  <c r="R120" i="45" s="1"/>
  <c r="AA118" i="1"/>
  <c r="I118" i="45"/>
  <c r="P118" i="45" s="1"/>
  <c r="R118" i="45" s="1"/>
  <c r="AA116" i="1"/>
  <c r="I116" i="45"/>
  <c r="P116" i="45" s="1"/>
  <c r="S116" i="45" s="1"/>
  <c r="AA114" i="1"/>
  <c r="I114" i="45"/>
  <c r="AA112" i="1"/>
  <c r="I112" i="45"/>
  <c r="AA110" i="1"/>
  <c r="I110" i="45"/>
  <c r="P110" i="45" s="1"/>
  <c r="S110" i="45" s="1"/>
  <c r="AA108" i="1"/>
  <c r="I108" i="45"/>
  <c r="P108" i="45" s="1"/>
  <c r="R108" i="45" s="1"/>
  <c r="AA106" i="1"/>
  <c r="I106" i="45"/>
  <c r="AA104" i="1"/>
  <c r="I104" i="45"/>
  <c r="P104" i="45" s="1"/>
  <c r="S104" i="45" s="1"/>
  <c r="AA102" i="1"/>
  <c r="I102" i="45"/>
  <c r="P102" i="45" s="1"/>
  <c r="R102" i="45" s="1"/>
  <c r="AA100" i="1"/>
  <c r="I100" i="45"/>
  <c r="AA98" i="1"/>
  <c r="I98" i="45"/>
  <c r="AA96" i="1"/>
  <c r="I96" i="45"/>
  <c r="AA94" i="1"/>
  <c r="I94" i="45"/>
  <c r="P94" i="45" s="1"/>
  <c r="R94" i="45" s="1"/>
  <c r="AA92" i="1"/>
  <c r="I92" i="45"/>
  <c r="AA90" i="1"/>
  <c r="I90" i="45"/>
  <c r="AA88" i="1"/>
  <c r="I88" i="45"/>
  <c r="AA86" i="1"/>
  <c r="I86" i="45"/>
  <c r="P86" i="45" s="1"/>
  <c r="R86" i="45" s="1"/>
  <c r="AA84" i="1"/>
  <c r="I84" i="45"/>
  <c r="AA82" i="1"/>
  <c r="I82" i="45"/>
  <c r="AA80" i="1"/>
  <c r="I80" i="45"/>
  <c r="AA78" i="1"/>
  <c r="I78" i="45"/>
  <c r="AA76" i="1"/>
  <c r="I76" i="45"/>
  <c r="AA145" i="1"/>
  <c r="I145" i="45"/>
  <c r="AA143" i="1"/>
  <c r="I143" i="45"/>
  <c r="P143" i="45" s="1"/>
  <c r="S143" i="45" s="1"/>
  <c r="AA141" i="1"/>
  <c r="I141" i="45"/>
  <c r="P141" i="45" s="1"/>
  <c r="R141" i="45" s="1"/>
  <c r="AA134" i="41"/>
  <c r="AA118" i="41"/>
  <c r="AA102" i="41"/>
  <c r="AA86" i="41"/>
  <c r="A119" i="45"/>
  <c r="A117" i="45"/>
  <c r="A115" i="45"/>
  <c r="A113" i="45"/>
  <c r="A111" i="45"/>
  <c r="A109" i="45"/>
  <c r="A107" i="45"/>
  <c r="A105" i="45"/>
  <c r="A103" i="45"/>
  <c r="A101" i="45"/>
  <c r="A99" i="45"/>
  <c r="A97" i="45"/>
  <c r="A95" i="45"/>
  <c r="A93" i="45"/>
  <c r="A91" i="45"/>
  <c r="A89" i="45"/>
  <c r="A87" i="45"/>
  <c r="A85" i="45"/>
  <c r="A83" i="45"/>
  <c r="A81" i="45"/>
  <c r="A79" i="45"/>
  <c r="A77" i="45"/>
  <c r="A135" i="45"/>
  <c r="A133" i="45"/>
  <c r="A131" i="45"/>
  <c r="A129" i="45"/>
  <c r="A127" i="45"/>
  <c r="A125" i="45"/>
  <c r="A123" i="45"/>
  <c r="A121" i="45"/>
  <c r="A146" i="45"/>
  <c r="A144" i="45"/>
  <c r="A142" i="45"/>
  <c r="A140" i="45"/>
  <c r="J137" i="45"/>
  <c r="P137" i="45"/>
  <c r="R137" i="45" s="1"/>
  <c r="AA132" i="41"/>
  <c r="AA116" i="41"/>
  <c r="AA100" i="41"/>
  <c r="AA84" i="41"/>
  <c r="J114" i="45"/>
  <c r="P114" i="45" s="1"/>
  <c r="R114" i="45" s="1"/>
  <c r="J112" i="45"/>
  <c r="P112" i="45" s="1"/>
  <c r="S112" i="45" s="1"/>
  <c r="J110" i="45"/>
  <c r="J98" i="45"/>
  <c r="P98" i="45" s="1"/>
  <c r="R98" i="45" s="1"/>
  <c r="J96" i="45"/>
  <c r="J94" i="45"/>
  <c r="J82" i="45"/>
  <c r="J80" i="45"/>
  <c r="J78" i="45"/>
  <c r="J130" i="45"/>
  <c r="J128" i="45"/>
  <c r="J126" i="45"/>
  <c r="J145" i="45"/>
  <c r="J143" i="45"/>
  <c r="J141" i="45"/>
  <c r="J139" i="45"/>
  <c r="P139" i="45" s="1"/>
  <c r="A138" i="42"/>
  <c r="A138" i="45"/>
  <c r="A138" i="1"/>
  <c r="A136" i="1"/>
  <c r="A132" i="1"/>
  <c r="A130" i="1"/>
  <c r="A128" i="1"/>
  <c r="A124" i="1"/>
  <c r="A122" i="1"/>
  <c r="A120" i="1"/>
  <c r="A116" i="1"/>
  <c r="A114" i="1"/>
  <c r="A112" i="1"/>
  <c r="A108" i="1"/>
  <c r="A106" i="1"/>
  <c r="A104" i="1"/>
  <c r="A102" i="1"/>
  <c r="A100" i="1"/>
  <c r="A98" i="1"/>
  <c r="A96" i="1"/>
  <c r="A94" i="1"/>
  <c r="A92" i="1"/>
  <c r="A90" i="1"/>
  <c r="A88" i="1"/>
  <c r="A86" i="1"/>
  <c r="A84" i="1"/>
  <c r="A82" i="1"/>
  <c r="A80" i="1"/>
  <c r="A78" i="1"/>
  <c r="A145" i="1"/>
  <c r="A143" i="1"/>
  <c r="A141" i="1"/>
  <c r="A115" i="41"/>
  <c r="A113" i="41"/>
  <c r="A111" i="41"/>
  <c r="A109" i="41"/>
  <c r="A107" i="41"/>
  <c r="A105" i="41"/>
  <c r="A103" i="41"/>
  <c r="A101" i="41"/>
  <c r="A99" i="41"/>
  <c r="A97" i="41"/>
  <c r="A95" i="41"/>
  <c r="A93" i="41"/>
  <c r="A91" i="41"/>
  <c r="A89" i="41"/>
  <c r="A87" i="41"/>
  <c r="A85" i="41"/>
  <c r="A83" i="41"/>
  <c r="A81" i="41"/>
  <c r="A79" i="41"/>
  <c r="A77" i="41"/>
  <c r="A135" i="41"/>
  <c r="A133" i="41"/>
  <c r="A131" i="41"/>
  <c r="A129" i="41"/>
  <c r="A127" i="41"/>
  <c r="A125" i="41"/>
  <c r="A123" i="41"/>
  <c r="A121" i="41"/>
  <c r="A119" i="41"/>
  <c r="A146" i="41"/>
  <c r="A144" i="41"/>
  <c r="A142" i="41"/>
  <c r="A140" i="41"/>
  <c r="A138" i="41"/>
  <c r="A136" i="41"/>
  <c r="A118" i="45"/>
  <c r="A116" i="45"/>
  <c r="A114" i="45"/>
  <c r="A112" i="45"/>
  <c r="A110" i="45"/>
  <c r="A108" i="45"/>
  <c r="A106" i="45"/>
  <c r="A104" i="45"/>
  <c r="A102" i="45"/>
  <c r="A100" i="45"/>
  <c r="A98" i="45"/>
  <c r="A96" i="45"/>
  <c r="A94" i="45"/>
  <c r="A92" i="45"/>
  <c r="A90" i="45"/>
  <c r="A88" i="45"/>
  <c r="A86" i="45"/>
  <c r="A84" i="45"/>
  <c r="A82" i="45"/>
  <c r="A80" i="45"/>
  <c r="A78" i="45"/>
  <c r="A134" i="45"/>
  <c r="A132" i="45"/>
  <c r="A130" i="45"/>
  <c r="A128" i="45"/>
  <c r="A126" i="45"/>
  <c r="A124" i="45"/>
  <c r="A122" i="45"/>
  <c r="A120" i="45"/>
  <c r="A145" i="45"/>
  <c r="A143" i="45"/>
  <c r="A141" i="45"/>
  <c r="A139" i="45"/>
  <c r="P146" i="45"/>
  <c r="R146" i="45" s="1"/>
  <c r="P144" i="45"/>
  <c r="R144" i="45" s="1"/>
  <c r="P142" i="45"/>
  <c r="R142" i="45" s="1"/>
  <c r="S140" i="45"/>
  <c r="R140" i="45"/>
  <c r="R143" i="45"/>
  <c r="S136" i="45"/>
  <c r="S146" i="45"/>
  <c r="S144" i="45"/>
  <c r="S142" i="45"/>
  <c r="P133" i="45"/>
  <c r="R133" i="45" s="1"/>
  <c r="P77" i="45"/>
  <c r="R77" i="45" s="1"/>
  <c r="P76" i="45"/>
  <c r="S76" i="45" s="1"/>
  <c r="P135" i="45"/>
  <c r="S135" i="45" s="1"/>
  <c r="P127" i="45"/>
  <c r="R127" i="45" s="1"/>
  <c r="P124" i="45"/>
  <c r="S124" i="45" s="1"/>
  <c r="S120" i="45"/>
  <c r="P105" i="45"/>
  <c r="R105" i="45" s="1"/>
  <c r="P89" i="45"/>
  <c r="R89" i="45" s="1"/>
  <c r="P81" i="45"/>
  <c r="R81" i="45" s="1"/>
  <c r="P109" i="45"/>
  <c r="R109" i="45" s="1"/>
  <c r="P106" i="45"/>
  <c r="R106" i="45" s="1"/>
  <c r="P111" i="45"/>
  <c r="S111" i="45" s="1"/>
  <c r="P92" i="45"/>
  <c r="R92" i="45" s="1"/>
  <c r="P90" i="45"/>
  <c r="R90" i="45" s="1"/>
  <c r="P107" i="45"/>
  <c r="R107" i="45" s="1"/>
  <c r="P88" i="45"/>
  <c r="S88" i="45" s="1"/>
  <c r="P100" i="45"/>
  <c r="S100" i="45" s="1"/>
  <c r="P84" i="45"/>
  <c r="R84" i="45" s="1"/>
  <c r="P82" i="45"/>
  <c r="R82" i="45" s="1"/>
  <c r="P115" i="45"/>
  <c r="S115" i="45" s="1"/>
  <c r="P99" i="45"/>
  <c r="S99" i="45" s="1"/>
  <c r="P83" i="45"/>
  <c r="S83" i="45" s="1"/>
  <c r="F148" i="42"/>
  <c r="G148" i="42"/>
  <c r="H148" i="42"/>
  <c r="I148" i="42"/>
  <c r="J148" i="42"/>
  <c r="K148" i="42"/>
  <c r="L148" i="42"/>
  <c r="M148" i="42"/>
  <c r="N148" i="42"/>
  <c r="O148" i="42"/>
  <c r="P148" i="42"/>
  <c r="Q148" i="42"/>
  <c r="R148" i="42"/>
  <c r="S148" i="42"/>
  <c r="T148" i="42"/>
  <c r="U148" i="42"/>
  <c r="V148" i="42"/>
  <c r="W148" i="42"/>
  <c r="X148" i="42"/>
  <c r="Y148" i="42"/>
  <c r="F148" i="41"/>
  <c r="G148" i="41"/>
  <c r="H148" i="41"/>
  <c r="I148" i="41"/>
  <c r="J148" i="41"/>
  <c r="K148" i="41"/>
  <c r="L148" i="41"/>
  <c r="M148" i="41"/>
  <c r="N148" i="41"/>
  <c r="O148" i="41"/>
  <c r="P148" i="41"/>
  <c r="Q148" i="41"/>
  <c r="R148" i="41"/>
  <c r="S148" i="41"/>
  <c r="T148" i="41"/>
  <c r="U148" i="41"/>
  <c r="V148" i="41"/>
  <c r="W148" i="41"/>
  <c r="X148" i="41"/>
  <c r="Y148" i="41"/>
  <c r="F149" i="41"/>
  <c r="G149" i="41"/>
  <c r="G156" i="41" s="1"/>
  <c r="G157" i="41" s="1"/>
  <c r="H149" i="41"/>
  <c r="H156" i="41" s="1"/>
  <c r="H157" i="41" s="1"/>
  <c r="I149" i="41"/>
  <c r="J149" i="41"/>
  <c r="K149" i="41"/>
  <c r="K156" i="41" s="1"/>
  <c r="K157" i="41" s="1"/>
  <c r="L149" i="41"/>
  <c r="L156" i="41" s="1"/>
  <c r="L157" i="41" s="1"/>
  <c r="M149" i="41"/>
  <c r="M156" i="41" s="1"/>
  <c r="M157" i="41" s="1"/>
  <c r="N149" i="41"/>
  <c r="O149" i="41"/>
  <c r="O156" i="41" s="1"/>
  <c r="O157" i="41" s="1"/>
  <c r="P149" i="41"/>
  <c r="P156" i="41" s="1"/>
  <c r="P157" i="41" s="1"/>
  <c r="Q149" i="41"/>
  <c r="Q156" i="41" s="1"/>
  <c r="Q157" i="41" s="1"/>
  <c r="R149" i="41"/>
  <c r="S149" i="41"/>
  <c r="S156" i="41" s="1"/>
  <c r="S157" i="41" s="1"/>
  <c r="T149" i="41"/>
  <c r="T156" i="41" s="1"/>
  <c r="T157" i="41" s="1"/>
  <c r="U149" i="41"/>
  <c r="U156" i="41" s="1"/>
  <c r="U157" i="41" s="1"/>
  <c r="V149" i="41"/>
  <c r="W149" i="41"/>
  <c r="W156" i="41" s="1"/>
  <c r="W157" i="41" s="1"/>
  <c r="X149" i="41"/>
  <c r="X156" i="41" s="1"/>
  <c r="X157" i="41" s="1"/>
  <c r="Y149" i="41"/>
  <c r="Y156" i="41" s="1"/>
  <c r="Y157" i="41" s="1"/>
  <c r="F150" i="41"/>
  <c r="G150" i="41"/>
  <c r="G151" i="41" s="1"/>
  <c r="G152" i="41" s="1"/>
  <c r="H150" i="41"/>
  <c r="I150" i="41"/>
  <c r="I151" i="41" s="1"/>
  <c r="I152" i="41" s="1"/>
  <c r="J150" i="41"/>
  <c r="K150" i="41"/>
  <c r="L150" i="41"/>
  <c r="L151" i="41" s="1"/>
  <c r="L152" i="41" s="1"/>
  <c r="M150" i="41"/>
  <c r="M151" i="41" s="1"/>
  <c r="M152" i="41" s="1"/>
  <c r="N150" i="41"/>
  <c r="O150" i="41"/>
  <c r="P150" i="41"/>
  <c r="P151" i="41" s="1"/>
  <c r="P152" i="41" s="1"/>
  <c r="Q150" i="41"/>
  <c r="Q151" i="41" s="1"/>
  <c r="Q152" i="41" s="1"/>
  <c r="R150" i="41"/>
  <c r="R151" i="41" s="1"/>
  <c r="R152" i="41" s="1"/>
  <c r="S150" i="41"/>
  <c r="S151" i="41" s="1"/>
  <c r="S152" i="41" s="1"/>
  <c r="T150" i="41"/>
  <c r="T151" i="41" s="1"/>
  <c r="T152" i="41" s="1"/>
  <c r="U150" i="41"/>
  <c r="U151" i="41" s="1"/>
  <c r="U152" i="41" s="1"/>
  <c r="V150" i="41"/>
  <c r="W150" i="41"/>
  <c r="W151" i="41" s="1"/>
  <c r="W152" i="41" s="1"/>
  <c r="X150" i="41"/>
  <c r="X151" i="41" s="1"/>
  <c r="X152" i="41" s="1"/>
  <c r="Y150" i="41"/>
  <c r="Y151" i="41" s="1"/>
  <c r="Y152" i="41" s="1"/>
  <c r="F151" i="41"/>
  <c r="F152" i="41" s="1"/>
  <c r="H151" i="41"/>
  <c r="H152" i="41" s="1"/>
  <c r="J151" i="41"/>
  <c r="J152" i="41" s="1"/>
  <c r="K151" i="41"/>
  <c r="K152" i="41" s="1"/>
  <c r="N151" i="41"/>
  <c r="N152" i="41" s="1"/>
  <c r="O151" i="41"/>
  <c r="O152" i="41" s="1"/>
  <c r="V151" i="41"/>
  <c r="V152" i="41" s="1"/>
  <c r="F153" i="41"/>
  <c r="G153" i="41"/>
  <c r="G154" i="41" s="1"/>
  <c r="G155" i="41" s="1"/>
  <c r="H153" i="41"/>
  <c r="H154" i="41" s="1"/>
  <c r="H155" i="41" s="1"/>
  <c r="I153" i="41"/>
  <c r="I154" i="41" s="1"/>
  <c r="I155" i="41" s="1"/>
  <c r="J153" i="41"/>
  <c r="J154" i="41" s="1"/>
  <c r="J155" i="41" s="1"/>
  <c r="K153" i="41"/>
  <c r="K154" i="41" s="1"/>
  <c r="K155" i="41" s="1"/>
  <c r="L153" i="41"/>
  <c r="L154" i="41" s="1"/>
  <c r="L155" i="41" s="1"/>
  <c r="M153" i="41"/>
  <c r="M154" i="41" s="1"/>
  <c r="M155" i="41" s="1"/>
  <c r="N153" i="41"/>
  <c r="N154" i="41" s="1"/>
  <c r="N155" i="41" s="1"/>
  <c r="O153" i="41"/>
  <c r="O154" i="41" s="1"/>
  <c r="O155" i="41" s="1"/>
  <c r="P153" i="41"/>
  <c r="P154" i="41" s="1"/>
  <c r="P155" i="41" s="1"/>
  <c r="Q153" i="41"/>
  <c r="Q154" i="41" s="1"/>
  <c r="Q155" i="41" s="1"/>
  <c r="R153" i="41"/>
  <c r="R154" i="41" s="1"/>
  <c r="R155" i="41" s="1"/>
  <c r="S153" i="41"/>
  <c r="S154" i="41" s="1"/>
  <c r="S155" i="41" s="1"/>
  <c r="T153" i="41"/>
  <c r="T154" i="41" s="1"/>
  <c r="T155" i="41" s="1"/>
  <c r="U153" i="41"/>
  <c r="U154" i="41" s="1"/>
  <c r="U155" i="41" s="1"/>
  <c r="V153" i="41"/>
  <c r="V154" i="41" s="1"/>
  <c r="V155" i="41" s="1"/>
  <c r="W153" i="41"/>
  <c r="W154" i="41" s="1"/>
  <c r="W155" i="41" s="1"/>
  <c r="X153" i="41"/>
  <c r="X154" i="41" s="1"/>
  <c r="X155" i="41" s="1"/>
  <c r="Y153" i="41"/>
  <c r="Y154" i="41" s="1"/>
  <c r="Y155" i="41" s="1"/>
  <c r="F154" i="41"/>
  <c r="F155" i="41" s="1"/>
  <c r="F156" i="41"/>
  <c r="F157" i="41" s="1"/>
  <c r="I156" i="41"/>
  <c r="I157" i="41" s="1"/>
  <c r="J156" i="41"/>
  <c r="J157" i="41" s="1"/>
  <c r="N156" i="41"/>
  <c r="N157" i="41" s="1"/>
  <c r="R156" i="41"/>
  <c r="R157" i="41" s="1"/>
  <c r="V156" i="41"/>
  <c r="V157" i="41" s="1"/>
  <c r="C45" i="45"/>
  <c r="C46" i="45"/>
  <c r="C47" i="45"/>
  <c r="C48" i="45"/>
  <c r="C49" i="45"/>
  <c r="C50" i="45"/>
  <c r="C51" i="45"/>
  <c r="C52" i="45"/>
  <c r="C53" i="45"/>
  <c r="C54" i="45"/>
  <c r="C55" i="45"/>
  <c r="C56" i="45"/>
  <c r="C57" i="45"/>
  <c r="C58" i="45"/>
  <c r="C59" i="45"/>
  <c r="C60" i="45"/>
  <c r="C61" i="45"/>
  <c r="C62" i="45"/>
  <c r="C63" i="45"/>
  <c r="C64" i="45"/>
  <c r="C65" i="45"/>
  <c r="C66" i="45"/>
  <c r="C67" i="45"/>
  <c r="C68" i="45"/>
  <c r="C69" i="45"/>
  <c r="C70" i="45"/>
  <c r="C71" i="45"/>
  <c r="C72" i="45"/>
  <c r="C73" i="45"/>
  <c r="C74" i="45"/>
  <c r="C75" i="45"/>
  <c r="B45" i="45"/>
  <c r="B46" i="45"/>
  <c r="B47" i="45"/>
  <c r="B48" i="45"/>
  <c r="B49" i="45"/>
  <c r="B50" i="45"/>
  <c r="B51" i="45"/>
  <c r="B52" i="45"/>
  <c r="B53" i="45"/>
  <c r="B54" i="45"/>
  <c r="B55" i="45"/>
  <c r="B56" i="45"/>
  <c r="B57" i="45"/>
  <c r="B58" i="45"/>
  <c r="B59" i="45"/>
  <c r="B60" i="45"/>
  <c r="B61" i="45"/>
  <c r="B62" i="45"/>
  <c r="B63" i="45"/>
  <c r="B64" i="45"/>
  <c r="B65" i="45"/>
  <c r="B66" i="45"/>
  <c r="B67" i="45"/>
  <c r="B68" i="45"/>
  <c r="B69" i="45"/>
  <c r="B70" i="45"/>
  <c r="B71" i="45"/>
  <c r="B72" i="45"/>
  <c r="B73" i="45"/>
  <c r="B74" i="45"/>
  <c r="B75" i="45"/>
  <c r="Y6" i="41"/>
  <c r="Y147" i="41" s="1"/>
  <c r="X6" i="41"/>
  <c r="X147" i="41" s="1"/>
  <c r="W6" i="41"/>
  <c r="W147" i="41" s="1"/>
  <c r="V6" i="41"/>
  <c r="V147" i="41" s="1"/>
  <c r="U6" i="41"/>
  <c r="U147" i="41" s="1"/>
  <c r="T6" i="41"/>
  <c r="T147" i="41" s="1"/>
  <c r="S6" i="41"/>
  <c r="S147" i="41" s="1"/>
  <c r="R6" i="41"/>
  <c r="R147" i="41" s="1"/>
  <c r="Q6" i="41"/>
  <c r="Q147" i="41" s="1"/>
  <c r="P6" i="41"/>
  <c r="P147" i="41" s="1"/>
  <c r="O6" i="41"/>
  <c r="O147" i="41" s="1"/>
  <c r="N6" i="41"/>
  <c r="N147" i="41" s="1"/>
  <c r="M6" i="41"/>
  <c r="M147" i="41" s="1"/>
  <c r="L6" i="41"/>
  <c r="L147" i="41" s="1"/>
  <c r="K6" i="41"/>
  <c r="K147" i="41" s="1"/>
  <c r="J6" i="41"/>
  <c r="J147" i="41" s="1"/>
  <c r="I6" i="41"/>
  <c r="I147" i="41" s="1"/>
  <c r="H6" i="41"/>
  <c r="H147" i="41" s="1"/>
  <c r="G6" i="41"/>
  <c r="G147" i="41" s="1"/>
  <c r="F6" i="41"/>
  <c r="F147" i="41" s="1"/>
  <c r="Y6" i="42"/>
  <c r="Y147" i="42" s="1"/>
  <c r="X6" i="42"/>
  <c r="X147" i="42" s="1"/>
  <c r="W6" i="42"/>
  <c r="W147" i="42" s="1"/>
  <c r="V6" i="42"/>
  <c r="V147" i="42" s="1"/>
  <c r="U6" i="42"/>
  <c r="U147" i="42" s="1"/>
  <c r="T6" i="42"/>
  <c r="T147" i="42" s="1"/>
  <c r="S6" i="42"/>
  <c r="S147" i="42" s="1"/>
  <c r="R6" i="42"/>
  <c r="R147" i="42" s="1"/>
  <c r="Q6" i="42"/>
  <c r="Q147" i="42" s="1"/>
  <c r="P6" i="42"/>
  <c r="P147" i="42" s="1"/>
  <c r="O6" i="42"/>
  <c r="O147" i="42" s="1"/>
  <c r="N6" i="42"/>
  <c r="N147" i="42" s="1"/>
  <c r="M6" i="42"/>
  <c r="M147" i="42" s="1"/>
  <c r="L6" i="42"/>
  <c r="L147" i="42" s="1"/>
  <c r="K6" i="42"/>
  <c r="K147" i="42" s="1"/>
  <c r="J6" i="42"/>
  <c r="J147" i="42" s="1"/>
  <c r="I6" i="42"/>
  <c r="I147" i="42" s="1"/>
  <c r="H6" i="42"/>
  <c r="H147" i="42" s="1"/>
  <c r="G6" i="42"/>
  <c r="G147" i="42" s="1"/>
  <c r="F6" i="42"/>
  <c r="F147" i="42" s="1"/>
  <c r="Z45" i="42"/>
  <c r="K45" i="45" s="1"/>
  <c r="Z46" i="42"/>
  <c r="K46" i="45" s="1"/>
  <c r="Z47" i="42"/>
  <c r="K47" i="45" s="1"/>
  <c r="Z48" i="42"/>
  <c r="K48" i="45" s="1"/>
  <c r="Z49" i="42"/>
  <c r="K49" i="45" s="1"/>
  <c r="Z50" i="42"/>
  <c r="K50" i="45" s="1"/>
  <c r="Z51" i="42"/>
  <c r="K51" i="45" s="1"/>
  <c r="Z52" i="42"/>
  <c r="K52" i="45" s="1"/>
  <c r="Z53" i="42"/>
  <c r="K53" i="45" s="1"/>
  <c r="Z54" i="42"/>
  <c r="K54" i="45" s="1"/>
  <c r="Z55" i="42"/>
  <c r="K55" i="45" s="1"/>
  <c r="Z56" i="42"/>
  <c r="K56" i="45" s="1"/>
  <c r="Z57" i="42"/>
  <c r="K57" i="45" s="1"/>
  <c r="Z58" i="42"/>
  <c r="K58" i="45" s="1"/>
  <c r="Z59" i="42"/>
  <c r="K59" i="45" s="1"/>
  <c r="Z60" i="42"/>
  <c r="K60" i="45" s="1"/>
  <c r="Z61" i="42"/>
  <c r="K61" i="45" s="1"/>
  <c r="Z62" i="42"/>
  <c r="K62" i="45" s="1"/>
  <c r="Z63" i="42"/>
  <c r="K63" i="45" s="1"/>
  <c r="Z64" i="42"/>
  <c r="K64" i="45" s="1"/>
  <c r="Z65" i="42"/>
  <c r="K65" i="45" s="1"/>
  <c r="Z66" i="42"/>
  <c r="K66" i="45" s="1"/>
  <c r="Z67" i="42"/>
  <c r="K67" i="45" s="1"/>
  <c r="Z68" i="42"/>
  <c r="K68" i="45" s="1"/>
  <c r="Z69" i="42"/>
  <c r="K69" i="45" s="1"/>
  <c r="Z70" i="42"/>
  <c r="K70" i="45" s="1"/>
  <c r="Z71" i="42"/>
  <c r="K71" i="45" s="1"/>
  <c r="Z72" i="42"/>
  <c r="K72" i="45" s="1"/>
  <c r="Z73" i="42"/>
  <c r="K73" i="45" s="1"/>
  <c r="Z74" i="42"/>
  <c r="K74" i="45" s="1"/>
  <c r="Z75" i="42"/>
  <c r="K75" i="45" s="1"/>
  <c r="C46" i="42"/>
  <c r="C47" i="42"/>
  <c r="C48" i="42"/>
  <c r="C49" i="42"/>
  <c r="C50" i="42"/>
  <c r="C51" i="42"/>
  <c r="C52" i="42"/>
  <c r="C53" i="42"/>
  <c r="C54" i="42"/>
  <c r="C55" i="42"/>
  <c r="C56" i="42"/>
  <c r="C57" i="42"/>
  <c r="C58" i="42"/>
  <c r="C59" i="42"/>
  <c r="C60" i="42"/>
  <c r="C61" i="42"/>
  <c r="C62" i="42"/>
  <c r="C63" i="42"/>
  <c r="C64" i="42"/>
  <c r="C65" i="42"/>
  <c r="C66" i="42"/>
  <c r="C67" i="42"/>
  <c r="C68" i="42"/>
  <c r="C69" i="42"/>
  <c r="C70" i="42"/>
  <c r="C71" i="42"/>
  <c r="C72" i="42"/>
  <c r="C73" i="42"/>
  <c r="C74" i="42"/>
  <c r="C75" i="42"/>
  <c r="B46" i="42"/>
  <c r="B47" i="42"/>
  <c r="B48" i="42"/>
  <c r="B49" i="42"/>
  <c r="B50" i="42"/>
  <c r="B51" i="42"/>
  <c r="B52" i="42"/>
  <c r="B53" i="42"/>
  <c r="B54" i="42"/>
  <c r="B55" i="42"/>
  <c r="B56" i="42"/>
  <c r="B57" i="42"/>
  <c r="B58" i="42"/>
  <c r="B59" i="42"/>
  <c r="B60" i="42"/>
  <c r="B61" i="42"/>
  <c r="B62" i="42"/>
  <c r="B63" i="42"/>
  <c r="B64" i="42"/>
  <c r="B65" i="42"/>
  <c r="B66" i="42"/>
  <c r="B67" i="42"/>
  <c r="B68" i="42"/>
  <c r="B69" i="42"/>
  <c r="B70" i="42"/>
  <c r="B71" i="42"/>
  <c r="B72" i="42"/>
  <c r="B73" i="42"/>
  <c r="B74" i="42"/>
  <c r="B75" i="42"/>
  <c r="Z46" i="41"/>
  <c r="Z47" i="41"/>
  <c r="Z48" i="41"/>
  <c r="Z49" i="41"/>
  <c r="Z50" i="41"/>
  <c r="Z51" i="41"/>
  <c r="Z52" i="41"/>
  <c r="Z53" i="41"/>
  <c r="Z54" i="41"/>
  <c r="Z55" i="41"/>
  <c r="Z56" i="41"/>
  <c r="Z57" i="41"/>
  <c r="Z58" i="41"/>
  <c r="Z59" i="41"/>
  <c r="Z60" i="41"/>
  <c r="Z61" i="41"/>
  <c r="Z62" i="41"/>
  <c r="Z63" i="41"/>
  <c r="Z64" i="41"/>
  <c r="Z65" i="41"/>
  <c r="Z66" i="41"/>
  <c r="Z67" i="41"/>
  <c r="Z68" i="41"/>
  <c r="Z69" i="41"/>
  <c r="Z70" i="41"/>
  <c r="Z71" i="41"/>
  <c r="Z72" i="41"/>
  <c r="Z73" i="41"/>
  <c r="Z74" i="41"/>
  <c r="Z75" i="41"/>
  <c r="C46" i="41"/>
  <c r="C47" i="41"/>
  <c r="C48" i="41"/>
  <c r="C49" i="41"/>
  <c r="C50" i="41"/>
  <c r="C51" i="41"/>
  <c r="C52" i="41"/>
  <c r="C53" i="41"/>
  <c r="C54" i="41"/>
  <c r="C55" i="41"/>
  <c r="C56" i="41"/>
  <c r="C57" i="41"/>
  <c r="C58" i="41"/>
  <c r="C59" i="41"/>
  <c r="C60" i="41"/>
  <c r="C61" i="41"/>
  <c r="C62" i="41"/>
  <c r="C63" i="41"/>
  <c r="C64" i="41"/>
  <c r="C65" i="41"/>
  <c r="C66" i="41"/>
  <c r="C67" i="41"/>
  <c r="C68" i="41"/>
  <c r="C69" i="41"/>
  <c r="C70" i="41"/>
  <c r="C71" i="41"/>
  <c r="C72" i="41"/>
  <c r="C73" i="41"/>
  <c r="C74" i="41"/>
  <c r="C75" i="41"/>
  <c r="B46" i="41"/>
  <c r="B47" i="41"/>
  <c r="B48" i="41"/>
  <c r="B49" i="41"/>
  <c r="B50" i="41"/>
  <c r="B51" i="41"/>
  <c r="B52" i="41"/>
  <c r="B53" i="41"/>
  <c r="B54" i="41"/>
  <c r="B55" i="41"/>
  <c r="B56" i="41"/>
  <c r="B57" i="41"/>
  <c r="B58" i="41"/>
  <c r="B59" i="41"/>
  <c r="B60" i="41"/>
  <c r="B61" i="41"/>
  <c r="B62" i="41"/>
  <c r="B63" i="41"/>
  <c r="B64" i="41"/>
  <c r="B65" i="41"/>
  <c r="B66" i="41"/>
  <c r="B67" i="41"/>
  <c r="B68" i="41"/>
  <c r="B69" i="41"/>
  <c r="B70" i="41"/>
  <c r="B71" i="41"/>
  <c r="B72" i="41"/>
  <c r="B73" i="41"/>
  <c r="B74" i="41"/>
  <c r="B75" i="41"/>
  <c r="P130" i="45" l="1"/>
  <c r="R130" i="45" s="1"/>
  <c r="P138" i="45"/>
  <c r="P87" i="45"/>
  <c r="R87" i="45" s="1"/>
  <c r="P117" i="45"/>
  <c r="R117" i="45" s="1"/>
  <c r="P78" i="45"/>
  <c r="R78" i="45" s="1"/>
  <c r="P126" i="45"/>
  <c r="S126" i="45" s="1"/>
  <c r="P101" i="45"/>
  <c r="R101" i="45" s="1"/>
  <c r="S133" i="45"/>
  <c r="P119" i="45"/>
  <c r="S119" i="45" s="1"/>
  <c r="P80" i="45"/>
  <c r="S80" i="45" s="1"/>
  <c r="P96" i="45"/>
  <c r="R96" i="45" s="1"/>
  <c r="P123" i="45"/>
  <c r="R123" i="45" s="1"/>
  <c r="P95" i="45"/>
  <c r="R95" i="45" s="1"/>
  <c r="S134" i="45"/>
  <c r="R134" i="45"/>
  <c r="R139" i="45"/>
  <c r="S139" i="45"/>
  <c r="R121" i="45"/>
  <c r="S121" i="45"/>
  <c r="J75" i="45"/>
  <c r="AA75" i="41"/>
  <c r="J67" i="45"/>
  <c r="AA67" i="41"/>
  <c r="J59" i="45"/>
  <c r="AA59" i="41"/>
  <c r="J51" i="45"/>
  <c r="AA51" i="41"/>
  <c r="J52" i="45"/>
  <c r="AA52" i="41"/>
  <c r="J74" i="45"/>
  <c r="AA74" i="41"/>
  <c r="J66" i="45"/>
  <c r="AA66" i="41"/>
  <c r="J58" i="45"/>
  <c r="AA58" i="41"/>
  <c r="J50" i="45"/>
  <c r="AA50" i="41"/>
  <c r="R124" i="45"/>
  <c r="S137" i="45"/>
  <c r="J65" i="45"/>
  <c r="AA65" i="41"/>
  <c r="J57" i="45"/>
  <c r="AA57" i="41"/>
  <c r="J49" i="45"/>
  <c r="AA49" i="41"/>
  <c r="S141" i="45"/>
  <c r="J64" i="45"/>
  <c r="AA64" i="41"/>
  <c r="R131" i="45"/>
  <c r="J72" i="45"/>
  <c r="AA72" i="41"/>
  <c r="J48" i="45"/>
  <c r="AA48" i="41"/>
  <c r="J71" i="45"/>
  <c r="AA71" i="41"/>
  <c r="J63" i="45"/>
  <c r="AA63" i="41"/>
  <c r="J55" i="45"/>
  <c r="AA55" i="41"/>
  <c r="J47" i="45"/>
  <c r="AA47" i="41"/>
  <c r="R76" i="45"/>
  <c r="P145" i="45"/>
  <c r="J68" i="45"/>
  <c r="AA68" i="41"/>
  <c r="J56" i="45"/>
  <c r="AA56" i="41"/>
  <c r="J70" i="45"/>
  <c r="AA70" i="41"/>
  <c r="J62" i="45"/>
  <c r="AA62" i="41"/>
  <c r="J54" i="45"/>
  <c r="AA54" i="41"/>
  <c r="J46" i="45"/>
  <c r="AA46" i="41"/>
  <c r="J60" i="45"/>
  <c r="AA60" i="41"/>
  <c r="J73" i="45"/>
  <c r="AA73" i="41"/>
  <c r="J69" i="45"/>
  <c r="AA69" i="41"/>
  <c r="J61" i="45"/>
  <c r="AA61" i="41"/>
  <c r="J53" i="45"/>
  <c r="AA53" i="41"/>
  <c r="S108" i="45"/>
  <c r="S97" i="45"/>
  <c r="R115" i="45"/>
  <c r="S89" i="45"/>
  <c r="S113" i="45"/>
  <c r="S90" i="45"/>
  <c r="S122" i="45"/>
  <c r="S85" i="45"/>
  <c r="R88" i="45"/>
  <c r="R126" i="45"/>
  <c r="R110" i="45"/>
  <c r="S123" i="45"/>
  <c r="S105" i="45"/>
  <c r="S79" i="45"/>
  <c r="S130" i="45"/>
  <c r="R80" i="45"/>
  <c r="S125" i="45"/>
  <c r="R128" i="45"/>
  <c r="S78" i="45"/>
  <c r="S127" i="45"/>
  <c r="R135" i="45"/>
  <c r="S129" i="45"/>
  <c r="R132" i="45"/>
  <c r="S77" i="45"/>
  <c r="S118" i="45"/>
  <c r="S106" i="45"/>
  <c r="R116" i="45"/>
  <c r="R99" i="45"/>
  <c r="S93" i="45"/>
  <c r="S114" i="45"/>
  <c r="S107" i="45"/>
  <c r="R104" i="45"/>
  <c r="R103" i="45"/>
  <c r="S86" i="45"/>
  <c r="S84" i="45"/>
  <c r="S92" i="45"/>
  <c r="S81" i="45"/>
  <c r="S117" i="45"/>
  <c r="R83" i="45"/>
  <c r="R111" i="45"/>
  <c r="S109" i="45"/>
  <c r="S94" i="45"/>
  <c r="R112" i="45"/>
  <c r="S98" i="45"/>
  <c r="R91" i="45"/>
  <c r="S82" i="45"/>
  <c r="R100" i="45"/>
  <c r="R119" i="45"/>
  <c r="S102" i="45"/>
  <c r="Z50" i="1"/>
  <c r="Z51" i="1"/>
  <c r="Z52" i="1"/>
  <c r="Z53" i="1"/>
  <c r="Z54" i="1"/>
  <c r="Z55" i="1"/>
  <c r="Z56" i="1"/>
  <c r="Z57" i="1"/>
  <c r="Z58" i="1"/>
  <c r="Z59" i="1"/>
  <c r="Z60" i="1"/>
  <c r="Z61" i="1"/>
  <c r="Z62" i="1"/>
  <c r="Z63" i="1"/>
  <c r="Z64" i="1"/>
  <c r="Z65" i="1"/>
  <c r="Z66" i="1"/>
  <c r="Z67" i="1"/>
  <c r="Z68" i="1"/>
  <c r="Z69" i="1"/>
  <c r="Z70" i="1"/>
  <c r="Z71" i="1"/>
  <c r="Z72" i="1"/>
  <c r="Z73" i="1"/>
  <c r="Z74" i="1"/>
  <c r="Z75" i="1"/>
  <c r="F148" i="1"/>
  <c r="G148" i="1"/>
  <c r="H148" i="1"/>
  <c r="I148" i="1"/>
  <c r="J148" i="1"/>
  <c r="K148" i="1"/>
  <c r="L148" i="1"/>
  <c r="M148" i="1"/>
  <c r="N148" i="1"/>
  <c r="O148" i="1"/>
  <c r="P148" i="1"/>
  <c r="Q148" i="1"/>
  <c r="R148" i="1"/>
  <c r="S148" i="1"/>
  <c r="T148" i="1"/>
  <c r="U148" i="1"/>
  <c r="V148" i="1"/>
  <c r="W148" i="1"/>
  <c r="X148" i="1"/>
  <c r="Y148" i="1"/>
  <c r="F149" i="1"/>
  <c r="G149" i="1"/>
  <c r="H149" i="1"/>
  <c r="I149" i="1"/>
  <c r="J149" i="1"/>
  <c r="K149" i="1"/>
  <c r="L149" i="1"/>
  <c r="M149" i="1"/>
  <c r="N149" i="1"/>
  <c r="O149" i="1"/>
  <c r="P149" i="1"/>
  <c r="Q149" i="1"/>
  <c r="R149" i="1"/>
  <c r="S149" i="1"/>
  <c r="T149" i="1"/>
  <c r="U149" i="1"/>
  <c r="V149" i="1"/>
  <c r="W149" i="1"/>
  <c r="X149" i="1"/>
  <c r="Y149" i="1"/>
  <c r="F153" i="1"/>
  <c r="F154" i="1" s="1"/>
  <c r="F155" i="1" s="1"/>
  <c r="G153" i="1"/>
  <c r="G154" i="1" s="1"/>
  <c r="G155" i="1" s="1"/>
  <c r="H153" i="1"/>
  <c r="H154" i="1" s="1"/>
  <c r="H155" i="1" s="1"/>
  <c r="I153" i="1"/>
  <c r="I154" i="1" s="1"/>
  <c r="I155" i="1" s="1"/>
  <c r="J153" i="1"/>
  <c r="J154" i="1" s="1"/>
  <c r="J155" i="1" s="1"/>
  <c r="K153" i="1"/>
  <c r="K154" i="1" s="1"/>
  <c r="K155" i="1" s="1"/>
  <c r="L153" i="1"/>
  <c r="L154" i="1" s="1"/>
  <c r="L155" i="1" s="1"/>
  <c r="M153" i="1"/>
  <c r="M154" i="1" s="1"/>
  <c r="M155" i="1" s="1"/>
  <c r="N153" i="1"/>
  <c r="N154" i="1" s="1"/>
  <c r="N155" i="1" s="1"/>
  <c r="O153" i="1"/>
  <c r="O154" i="1" s="1"/>
  <c r="O155" i="1" s="1"/>
  <c r="P153" i="1"/>
  <c r="P154" i="1" s="1"/>
  <c r="P155" i="1" s="1"/>
  <c r="Q153" i="1"/>
  <c r="Q154" i="1" s="1"/>
  <c r="Q155" i="1" s="1"/>
  <c r="R153" i="1"/>
  <c r="R154" i="1" s="1"/>
  <c r="R155" i="1" s="1"/>
  <c r="S153" i="1"/>
  <c r="S154" i="1" s="1"/>
  <c r="S155" i="1" s="1"/>
  <c r="T153" i="1"/>
  <c r="T154" i="1" s="1"/>
  <c r="T155" i="1" s="1"/>
  <c r="U153" i="1"/>
  <c r="U154" i="1" s="1"/>
  <c r="U155" i="1" s="1"/>
  <c r="V153" i="1"/>
  <c r="V154" i="1" s="1"/>
  <c r="V155" i="1" s="1"/>
  <c r="W153" i="1"/>
  <c r="W154" i="1" s="1"/>
  <c r="W155" i="1" s="1"/>
  <c r="X153" i="1"/>
  <c r="X154" i="1" s="1"/>
  <c r="X155" i="1" s="1"/>
  <c r="Y153" i="1"/>
  <c r="Y154" i="1" s="1"/>
  <c r="Y155" i="1" s="1"/>
  <c r="C75" i="1"/>
  <c r="C71" i="1"/>
  <c r="C72" i="1"/>
  <c r="C73" i="1"/>
  <c r="C74" i="1"/>
  <c r="C64" i="1"/>
  <c r="C65" i="1"/>
  <c r="C66" i="1"/>
  <c r="C67" i="1"/>
  <c r="C68" i="1"/>
  <c r="C69" i="1"/>
  <c r="C70" i="1"/>
  <c r="C55" i="1"/>
  <c r="C56" i="1"/>
  <c r="C57" i="1"/>
  <c r="C58" i="1"/>
  <c r="C59" i="1"/>
  <c r="C60" i="1"/>
  <c r="C61" i="1"/>
  <c r="C62" i="1"/>
  <c r="C63" i="1"/>
  <c r="C53" i="1"/>
  <c r="C54" i="1"/>
  <c r="C51" i="1"/>
  <c r="C52" i="1"/>
  <c r="C50" i="1"/>
  <c r="B54" i="1"/>
  <c r="B55" i="1"/>
  <c r="B56" i="1"/>
  <c r="B57" i="1"/>
  <c r="B58" i="1"/>
  <c r="B59" i="1"/>
  <c r="B60" i="1"/>
  <c r="B61" i="1"/>
  <c r="B62" i="1"/>
  <c r="B63" i="1"/>
  <c r="B64" i="1"/>
  <c r="B65" i="1"/>
  <c r="B66" i="1"/>
  <c r="B67" i="1"/>
  <c r="B68" i="1"/>
  <c r="B69" i="1"/>
  <c r="B70" i="1"/>
  <c r="B71" i="1"/>
  <c r="B72" i="1"/>
  <c r="B73" i="1"/>
  <c r="B74" i="1"/>
  <c r="B75" i="1"/>
  <c r="B50" i="1"/>
  <c r="B51" i="1"/>
  <c r="B52" i="1"/>
  <c r="B53" i="1"/>
  <c r="Z46" i="1"/>
  <c r="Z47" i="1"/>
  <c r="Z48" i="1"/>
  <c r="Z49" i="1"/>
  <c r="C49" i="1"/>
  <c r="B49" i="1"/>
  <c r="C48" i="1"/>
  <c r="B48" i="1"/>
  <c r="C47" i="1"/>
  <c r="B47" i="1"/>
  <c r="C46" i="1"/>
  <c r="B46" i="1"/>
  <c r="S95" i="45" l="1"/>
  <c r="S87" i="45"/>
  <c r="S96" i="45"/>
  <c r="R138" i="45"/>
  <c r="S138" i="45"/>
  <c r="S101" i="45"/>
  <c r="R145" i="45"/>
  <c r="S145" i="45"/>
  <c r="AA60" i="1"/>
  <c r="I60" i="45"/>
  <c r="P60" i="45" s="1"/>
  <c r="AA48" i="1"/>
  <c r="I48" i="45"/>
  <c r="P48" i="45" s="1"/>
  <c r="AA73" i="1"/>
  <c r="I73" i="45"/>
  <c r="P73" i="45" s="1"/>
  <c r="AA69" i="1"/>
  <c r="I69" i="45"/>
  <c r="P69" i="45" s="1"/>
  <c r="AA65" i="1"/>
  <c r="I65" i="45"/>
  <c r="P65" i="45" s="1"/>
  <c r="AA61" i="1"/>
  <c r="I61" i="45"/>
  <c r="P61" i="45" s="1"/>
  <c r="AA57" i="1"/>
  <c r="I57" i="45"/>
  <c r="P57" i="45" s="1"/>
  <c r="AA53" i="1"/>
  <c r="I53" i="45"/>
  <c r="P53" i="45" s="1"/>
  <c r="AA52" i="1"/>
  <c r="I52" i="45"/>
  <c r="P52" i="45" s="1"/>
  <c r="S52" i="45" s="1"/>
  <c r="AA68" i="1"/>
  <c r="I68" i="45"/>
  <c r="P68" i="45" s="1"/>
  <c r="S68" i="45" s="1"/>
  <c r="AA56" i="1"/>
  <c r="I56" i="45"/>
  <c r="P56" i="45" s="1"/>
  <c r="AA46" i="1"/>
  <c r="I46" i="45"/>
  <c r="P46" i="45" s="1"/>
  <c r="AA75" i="1"/>
  <c r="I75" i="45"/>
  <c r="P75" i="45" s="1"/>
  <c r="AA71" i="1"/>
  <c r="I71" i="45"/>
  <c r="P71" i="45" s="1"/>
  <c r="AA67" i="1"/>
  <c r="I67" i="45"/>
  <c r="P67" i="45" s="1"/>
  <c r="S67" i="45" s="1"/>
  <c r="AA63" i="1"/>
  <c r="I63" i="45"/>
  <c r="P63" i="45" s="1"/>
  <c r="AA59" i="1"/>
  <c r="I59" i="45"/>
  <c r="P59" i="45" s="1"/>
  <c r="AA55" i="1"/>
  <c r="I55" i="45"/>
  <c r="P55" i="45" s="1"/>
  <c r="AA51" i="1"/>
  <c r="I51" i="45"/>
  <c r="P51" i="45" s="1"/>
  <c r="S51" i="45" s="1"/>
  <c r="AA47" i="1"/>
  <c r="I47" i="45"/>
  <c r="P47" i="45" s="1"/>
  <c r="AA72" i="1"/>
  <c r="I72" i="45"/>
  <c r="P72" i="45" s="1"/>
  <c r="AA64" i="1"/>
  <c r="I64" i="45"/>
  <c r="P64" i="45" s="1"/>
  <c r="AA49" i="1"/>
  <c r="I49" i="45"/>
  <c r="P49" i="45" s="1"/>
  <c r="AA74" i="1"/>
  <c r="I74" i="45"/>
  <c r="P74" i="45" s="1"/>
  <c r="AA70" i="1"/>
  <c r="I70" i="45"/>
  <c r="P70" i="45" s="1"/>
  <c r="AA66" i="1"/>
  <c r="I66" i="45"/>
  <c r="P66" i="45" s="1"/>
  <c r="AA62" i="1"/>
  <c r="I62" i="45"/>
  <c r="P62" i="45" s="1"/>
  <c r="AA58" i="1"/>
  <c r="I58" i="45"/>
  <c r="P58" i="45" s="1"/>
  <c r="AA54" i="1"/>
  <c r="I54" i="45"/>
  <c r="P54" i="45" s="1"/>
  <c r="S54" i="45" s="1"/>
  <c r="AA50" i="1"/>
  <c r="I50" i="45"/>
  <c r="P50" i="45" s="1"/>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A76" i="42" l="1"/>
  <c r="A76" i="45"/>
  <c r="A76" i="1"/>
  <c r="A76" i="41"/>
  <c r="R68" i="45"/>
  <c r="S62" i="45"/>
  <c r="R62" i="45"/>
  <c r="S49" i="45"/>
  <c r="R49" i="45"/>
  <c r="S57" i="45"/>
  <c r="R57" i="45"/>
  <c r="S65" i="45"/>
  <c r="R65" i="45"/>
  <c r="S73" i="45"/>
  <c r="R73" i="45"/>
  <c r="R60" i="45"/>
  <c r="S60" i="45"/>
  <c r="R54" i="45"/>
  <c r="R52" i="45"/>
  <c r="R70" i="45"/>
  <c r="S70" i="45"/>
  <c r="S72" i="45"/>
  <c r="R72" i="45"/>
  <c r="R59" i="45"/>
  <c r="S59" i="45"/>
  <c r="S75" i="45"/>
  <c r="R75" i="45"/>
  <c r="R50" i="45"/>
  <c r="S50" i="45"/>
  <c r="S58" i="45"/>
  <c r="R58" i="45"/>
  <c r="S66" i="45"/>
  <c r="R66" i="45"/>
  <c r="R74" i="45"/>
  <c r="S74" i="45"/>
  <c r="S64" i="45"/>
  <c r="R64" i="45"/>
  <c r="S47" i="45"/>
  <c r="R47" i="45"/>
  <c r="R55" i="45"/>
  <c r="S55" i="45"/>
  <c r="S63" i="45"/>
  <c r="R63" i="45"/>
  <c r="S71" i="45"/>
  <c r="R71" i="45"/>
  <c r="S46" i="45"/>
  <c r="R46" i="45"/>
  <c r="S53" i="45"/>
  <c r="R53" i="45"/>
  <c r="S61" i="45"/>
  <c r="R61" i="45"/>
  <c r="S69" i="45"/>
  <c r="R69" i="45"/>
  <c r="S48" i="45"/>
  <c r="R48" i="45"/>
  <c r="R56" i="45"/>
  <c r="S56" i="45"/>
  <c r="R51" i="45"/>
  <c r="R67" i="45"/>
  <c r="A48" i="45"/>
  <c r="A48" i="42"/>
  <c r="A48" i="41"/>
  <c r="A48" i="1"/>
  <c r="A52" i="45"/>
  <c r="A52" i="42"/>
  <c r="A52" i="41"/>
  <c r="A52" i="1"/>
  <c r="A56" i="45"/>
  <c r="A56" i="42"/>
  <c r="A56" i="41"/>
  <c r="A56" i="1"/>
  <c r="A60" i="42"/>
  <c r="A60" i="45"/>
  <c r="A60" i="41"/>
  <c r="A60" i="1"/>
  <c r="A64" i="45"/>
  <c r="A64" i="42"/>
  <c r="A64" i="41"/>
  <c r="A64" i="1"/>
  <c r="A68" i="42"/>
  <c r="A68" i="45"/>
  <c r="A68" i="41"/>
  <c r="A68" i="1"/>
  <c r="A72" i="45"/>
  <c r="A72" i="42"/>
  <c r="A72" i="41"/>
  <c r="A72" i="1"/>
  <c r="A49" i="41"/>
  <c r="A49" i="45"/>
  <c r="A49" i="42"/>
  <c r="A49" i="1"/>
  <c r="A53" i="41"/>
  <c r="A53" i="45"/>
  <c r="A53" i="42"/>
  <c r="A53" i="1"/>
  <c r="A57" i="41"/>
  <c r="A57" i="45"/>
  <c r="A57" i="42"/>
  <c r="A57" i="1"/>
  <c r="A61" i="41"/>
  <c r="A61" i="42"/>
  <c r="A61" i="45"/>
  <c r="A61" i="1"/>
  <c r="A65" i="41"/>
  <c r="A65" i="42"/>
  <c r="A65" i="45"/>
  <c r="A65" i="1"/>
  <c r="A69" i="41"/>
  <c r="A69" i="42"/>
  <c r="A69" i="45"/>
  <c r="A69" i="1"/>
  <c r="A73" i="42"/>
  <c r="A73" i="41"/>
  <c r="A73" i="45"/>
  <c r="A73" i="1"/>
  <c r="A50" i="41"/>
  <c r="A50" i="45"/>
  <c r="A50" i="42"/>
  <c r="A50" i="1"/>
  <c r="A54" i="41"/>
  <c r="A54" i="45"/>
  <c r="A54" i="42"/>
  <c r="A54" i="1"/>
  <c r="A58" i="45"/>
  <c r="A58" i="41"/>
  <c r="A58" i="42"/>
  <c r="A58" i="1"/>
  <c r="A62" i="45"/>
  <c r="A62" i="41"/>
  <c r="A62" i="42"/>
  <c r="A62" i="1"/>
  <c r="A66" i="45"/>
  <c r="A66" i="41"/>
  <c r="A66" i="42"/>
  <c r="A66" i="1"/>
  <c r="A70" i="45"/>
  <c r="A70" i="41"/>
  <c r="A70" i="42"/>
  <c r="A70" i="1"/>
  <c r="A74" i="45"/>
  <c r="A74" i="42"/>
  <c r="A74" i="41"/>
  <c r="A74" i="1"/>
  <c r="A47" i="45"/>
  <c r="A47" i="42"/>
  <c r="A47" i="41"/>
  <c r="A47" i="1"/>
  <c r="A51" i="45"/>
  <c r="A51" i="42"/>
  <c r="A51" i="41"/>
  <c r="A51" i="1"/>
  <c r="A55" i="45"/>
  <c r="A55" i="42"/>
  <c r="A55" i="41"/>
  <c r="A55" i="1"/>
  <c r="A59" i="42"/>
  <c r="A59" i="45"/>
  <c r="A59" i="41"/>
  <c r="A59" i="1"/>
  <c r="A63" i="42"/>
  <c r="A63" i="45"/>
  <c r="A63" i="41"/>
  <c r="A63" i="1"/>
  <c r="A67" i="45"/>
  <c r="A67" i="41"/>
  <c r="A67" i="42"/>
  <c r="A67" i="1"/>
  <c r="A71" i="45"/>
  <c r="A71" i="42"/>
  <c r="A71" i="41"/>
  <c r="A71" i="1"/>
  <c r="A75" i="45"/>
  <c r="A75" i="42"/>
  <c r="A75" i="41"/>
  <c r="A75" i="1"/>
  <c r="E178" i="45"/>
  <c r="C41" i="45"/>
  <c r="C42" i="45"/>
  <c r="C43" i="45"/>
  <c r="C44" i="45"/>
  <c r="B41" i="45"/>
  <c r="B42" i="45"/>
  <c r="B43" i="45"/>
  <c r="B44" i="45"/>
  <c r="Q167" i="45" l="1"/>
  <c r="O167" i="45"/>
  <c r="O148" i="45"/>
  <c r="N148" i="45"/>
  <c r="M148" i="45"/>
  <c r="L148" i="45"/>
  <c r="C40" i="45"/>
  <c r="B40" i="45"/>
  <c r="C39" i="45"/>
  <c r="B39" i="45"/>
  <c r="C38" i="45"/>
  <c r="B38" i="45"/>
  <c r="C37" i="45"/>
  <c r="B37" i="45"/>
  <c r="C36" i="45"/>
  <c r="B36" i="45"/>
  <c r="C35" i="45"/>
  <c r="B35" i="45"/>
  <c r="C34" i="45"/>
  <c r="B34" i="45"/>
  <c r="C33" i="45"/>
  <c r="B33" i="45"/>
  <c r="C32" i="45"/>
  <c r="B32" i="45"/>
  <c r="C31" i="45"/>
  <c r="B31" i="45"/>
  <c r="C30" i="45"/>
  <c r="B30" i="45"/>
  <c r="C29" i="45"/>
  <c r="B29" i="45"/>
  <c r="A29" i="45"/>
  <c r="C28" i="45"/>
  <c r="B28" i="45"/>
  <c r="A28" i="45"/>
  <c r="C27" i="45"/>
  <c r="B27" i="45"/>
  <c r="A27" i="45"/>
  <c r="C26" i="45"/>
  <c r="B26" i="45"/>
  <c r="A26" i="45"/>
  <c r="C25" i="45"/>
  <c r="B25" i="45"/>
  <c r="A25" i="45"/>
  <c r="C24" i="45"/>
  <c r="B24" i="45"/>
  <c r="A24" i="45"/>
  <c r="C23" i="45"/>
  <c r="B23" i="45"/>
  <c r="A23" i="45"/>
  <c r="C22" i="45"/>
  <c r="B22" i="45"/>
  <c r="A22" i="45"/>
  <c r="C21" i="45"/>
  <c r="B21" i="45"/>
  <c r="A21" i="45"/>
  <c r="C20" i="45"/>
  <c r="B20" i="45"/>
  <c r="A20" i="45"/>
  <c r="C19" i="45"/>
  <c r="B19" i="45"/>
  <c r="A19" i="45"/>
  <c r="C18" i="45"/>
  <c r="B18" i="45"/>
  <c r="A18" i="45"/>
  <c r="C17" i="45"/>
  <c r="B17" i="45"/>
  <c r="A17" i="45"/>
  <c r="C16" i="45"/>
  <c r="B16" i="45"/>
  <c r="A16" i="45"/>
  <c r="C15" i="45"/>
  <c r="B15" i="45"/>
  <c r="A15" i="45"/>
  <c r="C14" i="45"/>
  <c r="B14" i="45"/>
  <c r="A14" i="45"/>
  <c r="C13" i="45"/>
  <c r="B13" i="45"/>
  <c r="A13" i="45"/>
  <c r="C12" i="45"/>
  <c r="B12" i="45"/>
  <c r="A12" i="45"/>
  <c r="C11" i="45"/>
  <c r="B11" i="45"/>
  <c r="A11" i="45"/>
  <c r="C10" i="45"/>
  <c r="B10" i="45"/>
  <c r="A10" i="45"/>
  <c r="C9" i="45"/>
  <c r="B9" i="45"/>
  <c r="A9" i="45"/>
  <c r="C8" i="45"/>
  <c r="B8" i="45"/>
  <c r="A8" i="45"/>
  <c r="C7" i="45"/>
  <c r="B7" i="45"/>
  <c r="A7" i="45"/>
  <c r="A3" i="45"/>
  <c r="A2" i="45"/>
  <c r="A1" i="45"/>
  <c r="A3" i="42" l="1"/>
  <c r="A2" i="42"/>
  <c r="A1" i="42"/>
  <c r="A1" i="44"/>
  <c r="A3" i="41"/>
  <c r="A2" i="41"/>
  <c r="A1" i="41"/>
  <c r="A3" i="1"/>
  <c r="A2" i="1"/>
  <c r="A1" i="1"/>
  <c r="C32" i="42" l="1"/>
  <c r="H150" i="42"/>
  <c r="H151" i="42" s="1"/>
  <c r="H152" i="42" s="1"/>
  <c r="I150" i="42"/>
  <c r="I151" i="42" s="1"/>
  <c r="I152" i="42" s="1"/>
  <c r="J150" i="42"/>
  <c r="J151" i="42" s="1"/>
  <c r="J152" i="42" s="1"/>
  <c r="S150" i="42"/>
  <c r="S151" i="42" s="1"/>
  <c r="S152" i="42" s="1"/>
  <c r="U150" i="42"/>
  <c r="U151" i="42" s="1"/>
  <c r="U152" i="42" s="1"/>
  <c r="F150" i="42"/>
  <c r="F151" i="42" s="1"/>
  <c r="F152" i="42" s="1"/>
  <c r="Y153" i="42"/>
  <c r="Y154" i="42" s="1"/>
  <c r="Y155" i="42" s="1"/>
  <c r="X153" i="42"/>
  <c r="X154" i="42" s="1"/>
  <c r="X155" i="42" s="1"/>
  <c r="W153" i="42"/>
  <c r="W154" i="42" s="1"/>
  <c r="W155" i="42" s="1"/>
  <c r="V153" i="42"/>
  <c r="V154" i="42" s="1"/>
  <c r="V155" i="42" s="1"/>
  <c r="U153" i="42"/>
  <c r="U154" i="42" s="1"/>
  <c r="U155" i="42" s="1"/>
  <c r="T153" i="42"/>
  <c r="T154" i="42" s="1"/>
  <c r="T155" i="42" s="1"/>
  <c r="S153" i="42"/>
  <c r="S154" i="42" s="1"/>
  <c r="S155" i="42" s="1"/>
  <c r="R153" i="42"/>
  <c r="R154" i="42" s="1"/>
  <c r="R155" i="42" s="1"/>
  <c r="Q153" i="42"/>
  <c r="Q154" i="42" s="1"/>
  <c r="Q155" i="42" s="1"/>
  <c r="P153" i="42"/>
  <c r="P154" i="42" s="1"/>
  <c r="P155" i="42" s="1"/>
  <c r="O153" i="42"/>
  <c r="O154" i="42" s="1"/>
  <c r="O155" i="42" s="1"/>
  <c r="N153" i="42"/>
  <c r="N154" i="42" s="1"/>
  <c r="N155" i="42" s="1"/>
  <c r="M153" i="42"/>
  <c r="M154" i="42" s="1"/>
  <c r="M155" i="42" s="1"/>
  <c r="L153" i="42"/>
  <c r="L154" i="42" s="1"/>
  <c r="L155" i="42" s="1"/>
  <c r="K153" i="42"/>
  <c r="K154" i="42" s="1"/>
  <c r="K155" i="42" s="1"/>
  <c r="J153" i="42"/>
  <c r="J154" i="42" s="1"/>
  <c r="J155" i="42" s="1"/>
  <c r="I153" i="42"/>
  <c r="I154" i="42" s="1"/>
  <c r="I155" i="42" s="1"/>
  <c r="H153" i="42"/>
  <c r="H154" i="42" s="1"/>
  <c r="H155" i="42" s="1"/>
  <c r="G153" i="42"/>
  <c r="G154" i="42" s="1"/>
  <c r="G155" i="42" s="1"/>
  <c r="F153" i="42"/>
  <c r="F154" i="42" s="1"/>
  <c r="F155" i="42" s="1"/>
  <c r="X150" i="42"/>
  <c r="X151" i="42" s="1"/>
  <c r="X152" i="42" s="1"/>
  <c r="V150" i="42"/>
  <c r="V151" i="42" s="1"/>
  <c r="V152" i="42" s="1"/>
  <c r="Q150" i="42"/>
  <c r="Q151" i="42" s="1"/>
  <c r="Q152" i="42" s="1"/>
  <c r="P150" i="42"/>
  <c r="P151" i="42" s="1"/>
  <c r="P152" i="42" s="1"/>
  <c r="Y149" i="42"/>
  <c r="Y156" i="42" s="1"/>
  <c r="Y157" i="42" s="1"/>
  <c r="X149" i="42"/>
  <c r="X156" i="42" s="1"/>
  <c r="X157" i="42" s="1"/>
  <c r="W149" i="42"/>
  <c r="W156" i="42" s="1"/>
  <c r="W157" i="42" s="1"/>
  <c r="V149" i="42"/>
  <c r="V156" i="42" s="1"/>
  <c r="V157" i="42" s="1"/>
  <c r="U149" i="42"/>
  <c r="U156" i="42" s="1"/>
  <c r="U157" i="42" s="1"/>
  <c r="T149" i="42"/>
  <c r="T156" i="42" s="1"/>
  <c r="T157" i="42" s="1"/>
  <c r="S149" i="42"/>
  <c r="S156" i="42" s="1"/>
  <c r="S157" i="42" s="1"/>
  <c r="R149" i="42"/>
  <c r="R156" i="42" s="1"/>
  <c r="R157" i="42" s="1"/>
  <c r="Q149" i="42"/>
  <c r="Q156" i="42" s="1"/>
  <c r="Q157" i="42" s="1"/>
  <c r="P149" i="42"/>
  <c r="P156" i="42" s="1"/>
  <c r="P157" i="42" s="1"/>
  <c r="O149" i="42"/>
  <c r="O156" i="42" s="1"/>
  <c r="O157" i="42" s="1"/>
  <c r="N149" i="42"/>
  <c r="N156" i="42" s="1"/>
  <c r="N157" i="42" s="1"/>
  <c r="M149" i="42"/>
  <c r="M156" i="42" s="1"/>
  <c r="M157" i="42" s="1"/>
  <c r="L149" i="42"/>
  <c r="L156" i="42" s="1"/>
  <c r="L157" i="42" s="1"/>
  <c r="K149" i="42"/>
  <c r="K156" i="42" s="1"/>
  <c r="K157" i="42" s="1"/>
  <c r="J149" i="42"/>
  <c r="I149" i="42"/>
  <c r="H149" i="42"/>
  <c r="G149" i="42"/>
  <c r="F149" i="42"/>
  <c r="C45" i="42"/>
  <c r="B45" i="42"/>
  <c r="Z44" i="42"/>
  <c r="K44" i="45" s="1"/>
  <c r="C44" i="42"/>
  <c r="B44" i="42"/>
  <c r="Z43" i="42"/>
  <c r="C43" i="42"/>
  <c r="B43" i="42"/>
  <c r="Z42" i="42"/>
  <c r="C42" i="42"/>
  <c r="B42" i="42"/>
  <c r="Z41" i="42"/>
  <c r="K41" i="45" s="1"/>
  <c r="C41" i="42"/>
  <c r="B41" i="42"/>
  <c r="Z40" i="42"/>
  <c r="C40" i="42"/>
  <c r="B40" i="42"/>
  <c r="Z39" i="42"/>
  <c r="K39" i="45" s="1"/>
  <c r="C39" i="42"/>
  <c r="B39" i="42"/>
  <c r="Z38" i="42"/>
  <c r="K38" i="45" s="1"/>
  <c r="C38" i="42"/>
  <c r="B38" i="42"/>
  <c r="Z37" i="42"/>
  <c r="K37" i="45" s="1"/>
  <c r="C37" i="42"/>
  <c r="B37" i="42"/>
  <c r="Z36" i="42"/>
  <c r="K36" i="45" s="1"/>
  <c r="C36" i="42"/>
  <c r="B36" i="42"/>
  <c r="Z35" i="42"/>
  <c r="K35" i="45" s="1"/>
  <c r="C35" i="42"/>
  <c r="B35" i="42"/>
  <c r="Z34" i="42"/>
  <c r="K34" i="45" s="1"/>
  <c r="C34" i="42"/>
  <c r="B34" i="42"/>
  <c r="Z33" i="42"/>
  <c r="C33" i="42"/>
  <c r="B33" i="42"/>
  <c r="Z32" i="42"/>
  <c r="B32" i="42"/>
  <c r="Z31" i="42"/>
  <c r="K31" i="45" s="1"/>
  <c r="C31" i="42"/>
  <c r="B31" i="42"/>
  <c r="Z30" i="42"/>
  <c r="K30" i="45" s="1"/>
  <c r="C30" i="42"/>
  <c r="B30" i="42"/>
  <c r="Z29" i="42"/>
  <c r="K29" i="45" s="1"/>
  <c r="C29" i="42"/>
  <c r="B29" i="42"/>
  <c r="Z28" i="42"/>
  <c r="C28" i="42"/>
  <c r="B28" i="42"/>
  <c r="Z27" i="42"/>
  <c r="K27" i="45" s="1"/>
  <c r="C27" i="42"/>
  <c r="B27" i="42"/>
  <c r="Z26" i="42"/>
  <c r="C26" i="42"/>
  <c r="B26" i="42"/>
  <c r="Z25" i="42"/>
  <c r="K25" i="45" s="1"/>
  <c r="C25" i="42"/>
  <c r="B25" i="42"/>
  <c r="Z24" i="42"/>
  <c r="C24" i="42"/>
  <c r="B24" i="42"/>
  <c r="Z23" i="42"/>
  <c r="K23" i="45" s="1"/>
  <c r="C23" i="42"/>
  <c r="B23" i="42"/>
  <c r="Z22" i="42"/>
  <c r="K22" i="45" s="1"/>
  <c r="C22" i="42"/>
  <c r="B22" i="42"/>
  <c r="Z21" i="42"/>
  <c r="K21" i="45" s="1"/>
  <c r="C21" i="42"/>
  <c r="B21" i="42"/>
  <c r="Z20" i="42"/>
  <c r="C20" i="42"/>
  <c r="B20" i="42"/>
  <c r="Z19" i="42"/>
  <c r="K19" i="45" s="1"/>
  <c r="C19" i="42"/>
  <c r="B19" i="42"/>
  <c r="Z18" i="42"/>
  <c r="K18" i="45" s="1"/>
  <c r="C18" i="42"/>
  <c r="B18" i="42"/>
  <c r="Z17" i="42"/>
  <c r="K17" i="45" s="1"/>
  <c r="C17" i="42"/>
  <c r="B17" i="42"/>
  <c r="Z16" i="42"/>
  <c r="K16" i="45" s="1"/>
  <c r="C16" i="42"/>
  <c r="B16" i="42"/>
  <c r="Z15" i="42"/>
  <c r="K15" i="45" s="1"/>
  <c r="C15" i="42"/>
  <c r="B15" i="42"/>
  <c r="Z14" i="42"/>
  <c r="C14" i="42"/>
  <c r="B14" i="42"/>
  <c r="Z13" i="42"/>
  <c r="C13" i="42"/>
  <c r="B13" i="42"/>
  <c r="Z12" i="42"/>
  <c r="K12" i="45" s="1"/>
  <c r="C12" i="42"/>
  <c r="B12" i="42"/>
  <c r="Z11" i="42"/>
  <c r="K11" i="45" s="1"/>
  <c r="C11" i="42"/>
  <c r="B11" i="42"/>
  <c r="Z10" i="42"/>
  <c r="K10" i="45" s="1"/>
  <c r="C10" i="42"/>
  <c r="B10" i="42"/>
  <c r="Z9" i="42"/>
  <c r="K9" i="45" s="1"/>
  <c r="C9" i="42"/>
  <c r="B9" i="42"/>
  <c r="Z8" i="42"/>
  <c r="C8" i="42"/>
  <c r="B8" i="42"/>
  <c r="Z7" i="42"/>
  <c r="K7" i="45" s="1"/>
  <c r="C7" i="42"/>
  <c r="B7" i="42"/>
  <c r="Z45" i="41"/>
  <c r="J45" i="45" s="1"/>
  <c r="C45" i="41"/>
  <c r="B45" i="41"/>
  <c r="Z44" i="41"/>
  <c r="C44" i="41"/>
  <c r="B44" i="41"/>
  <c r="Z43" i="41"/>
  <c r="C43" i="41"/>
  <c r="B43" i="41"/>
  <c r="Z42" i="41"/>
  <c r="J42" i="45" s="1"/>
  <c r="C42" i="41"/>
  <c r="B42" i="41"/>
  <c r="Z41" i="41"/>
  <c r="J41" i="45" s="1"/>
  <c r="C41" i="41"/>
  <c r="B41" i="41"/>
  <c r="Z40" i="41"/>
  <c r="C40" i="41"/>
  <c r="B40" i="41"/>
  <c r="Z39" i="41"/>
  <c r="J39" i="45" s="1"/>
  <c r="C39" i="41"/>
  <c r="B39" i="41"/>
  <c r="Z38" i="41"/>
  <c r="J38" i="45" s="1"/>
  <c r="C38" i="41"/>
  <c r="B38" i="41"/>
  <c r="Z37" i="41"/>
  <c r="C37" i="41"/>
  <c r="B37" i="41"/>
  <c r="Z36" i="41"/>
  <c r="J36" i="45" s="1"/>
  <c r="C36" i="41"/>
  <c r="B36" i="41"/>
  <c r="Z35" i="41"/>
  <c r="C35" i="41"/>
  <c r="B35" i="41"/>
  <c r="Z34" i="41"/>
  <c r="J34" i="45" s="1"/>
  <c r="C34" i="41"/>
  <c r="B34" i="41"/>
  <c r="Z33" i="41"/>
  <c r="J33" i="45" s="1"/>
  <c r="C33" i="41"/>
  <c r="B33" i="41"/>
  <c r="Z32" i="41"/>
  <c r="J32" i="45" s="1"/>
  <c r="C32" i="41"/>
  <c r="B32" i="41"/>
  <c r="Z31" i="41"/>
  <c r="J31" i="45" s="1"/>
  <c r="C31" i="41"/>
  <c r="B31" i="41"/>
  <c r="Z30" i="41"/>
  <c r="C30" i="41"/>
  <c r="B30" i="41"/>
  <c r="Z29" i="41"/>
  <c r="J29" i="45" s="1"/>
  <c r="C29" i="41"/>
  <c r="B29" i="41"/>
  <c r="Z28" i="41"/>
  <c r="C28" i="41"/>
  <c r="B28" i="41"/>
  <c r="Z27" i="41"/>
  <c r="C27" i="41"/>
  <c r="B27" i="41"/>
  <c r="Z26" i="41"/>
  <c r="C26" i="41"/>
  <c r="B26" i="41"/>
  <c r="Z25" i="41"/>
  <c r="J25" i="45" s="1"/>
  <c r="C25" i="41"/>
  <c r="B25" i="41"/>
  <c r="Z24" i="41"/>
  <c r="J24" i="45" s="1"/>
  <c r="C24" i="41"/>
  <c r="B24" i="41"/>
  <c r="Z23" i="41"/>
  <c r="C23" i="41"/>
  <c r="B23" i="41"/>
  <c r="Z22" i="41"/>
  <c r="J22" i="45" s="1"/>
  <c r="C22" i="41"/>
  <c r="B22" i="41"/>
  <c r="Z21" i="41"/>
  <c r="C21" i="41"/>
  <c r="B21" i="41"/>
  <c r="Z20" i="41"/>
  <c r="C20" i="41"/>
  <c r="B20" i="41"/>
  <c r="Z19" i="41"/>
  <c r="J19" i="45" s="1"/>
  <c r="C19" i="41"/>
  <c r="B19" i="41"/>
  <c r="Z18" i="41"/>
  <c r="J18" i="45" s="1"/>
  <c r="C18" i="41"/>
  <c r="B18" i="41"/>
  <c r="Z17" i="41"/>
  <c r="J17" i="45" s="1"/>
  <c r="C17" i="41"/>
  <c r="B17" i="41"/>
  <c r="Z16" i="41"/>
  <c r="J16" i="45" s="1"/>
  <c r="C16" i="41"/>
  <c r="B16" i="41"/>
  <c r="Z15" i="41"/>
  <c r="J15" i="45" s="1"/>
  <c r="C15" i="41"/>
  <c r="B15" i="41"/>
  <c r="Z14" i="41"/>
  <c r="C14" i="41"/>
  <c r="B14" i="41"/>
  <c r="Z13" i="41"/>
  <c r="J13" i="45" s="1"/>
  <c r="C13" i="41"/>
  <c r="B13" i="41"/>
  <c r="Z12" i="41"/>
  <c r="C12" i="41"/>
  <c r="B12" i="41"/>
  <c r="Z11" i="41"/>
  <c r="J11" i="45" s="1"/>
  <c r="C11" i="41"/>
  <c r="B11" i="41"/>
  <c r="Z10" i="41"/>
  <c r="J10" i="45" s="1"/>
  <c r="C10" i="41"/>
  <c r="B10" i="41"/>
  <c r="Z9" i="41"/>
  <c r="C9" i="41"/>
  <c r="B9" i="41"/>
  <c r="Z8" i="41"/>
  <c r="C8" i="41"/>
  <c r="B8" i="41"/>
  <c r="Z7" i="41"/>
  <c r="C7" i="41"/>
  <c r="B7" i="41"/>
  <c r="L150" i="42"/>
  <c r="L151" i="42" s="1"/>
  <c r="L152" i="42" s="1"/>
  <c r="K150" i="42"/>
  <c r="K151" i="42" s="1"/>
  <c r="K152" i="42" s="1"/>
  <c r="M150" i="42"/>
  <c r="M151" i="42" s="1"/>
  <c r="M152" i="42" s="1"/>
  <c r="C29" i="1"/>
  <c r="F5" i="1"/>
  <c r="F150" i="1" s="1"/>
  <c r="F151" i="1" s="1"/>
  <c r="F152" i="1" s="1"/>
  <c r="Z45" i="1"/>
  <c r="I45" i="45" s="1"/>
  <c r="Z44" i="1"/>
  <c r="I44" i="45" s="1"/>
  <c r="Z43" i="1"/>
  <c r="I43" i="45" s="1"/>
  <c r="Z42" i="1"/>
  <c r="I42" i="45" s="1"/>
  <c r="Z41" i="1"/>
  <c r="I41" i="45" s="1"/>
  <c r="Z40" i="1"/>
  <c r="Z39" i="1"/>
  <c r="I39" i="45" s="1"/>
  <c r="Z38" i="1"/>
  <c r="Z37" i="1"/>
  <c r="Z36" i="1"/>
  <c r="I36" i="45" s="1"/>
  <c r="Z35" i="1"/>
  <c r="I35" i="45" s="1"/>
  <c r="Z34" i="1"/>
  <c r="Z33" i="1"/>
  <c r="I33" i="45" s="1"/>
  <c r="Z32" i="1"/>
  <c r="Z31" i="1"/>
  <c r="I31" i="45" s="1"/>
  <c r="Z30" i="1"/>
  <c r="I30" i="45" s="1"/>
  <c r="Z29" i="1"/>
  <c r="I29" i="45" s="1"/>
  <c r="Z28" i="1"/>
  <c r="I28" i="45" s="1"/>
  <c r="Z27" i="1"/>
  <c r="I27" i="45" s="1"/>
  <c r="Z26" i="1"/>
  <c r="Z25" i="1"/>
  <c r="Z24" i="1"/>
  <c r="I24" i="45" s="1"/>
  <c r="Z23" i="1"/>
  <c r="I23" i="45" s="1"/>
  <c r="Z22" i="1"/>
  <c r="I22" i="45" s="1"/>
  <c r="Z21" i="1"/>
  <c r="I21" i="45" s="1"/>
  <c r="Z20" i="1"/>
  <c r="Z19" i="1"/>
  <c r="Z18" i="1"/>
  <c r="Z17" i="1"/>
  <c r="I17" i="45" s="1"/>
  <c r="Z16" i="1"/>
  <c r="Z15" i="1"/>
  <c r="I15" i="45" s="1"/>
  <c r="Z14" i="1"/>
  <c r="I14" i="45" s="1"/>
  <c r="Z13" i="1"/>
  <c r="Z12" i="1"/>
  <c r="Z11" i="1"/>
  <c r="I11" i="45" s="1"/>
  <c r="Z9" i="1"/>
  <c r="I9" i="45" s="1"/>
  <c r="Z8" i="1"/>
  <c r="I8" i="45" s="1"/>
  <c r="Z10" i="1"/>
  <c r="I10" i="45" s="1"/>
  <c r="Z7" i="1"/>
  <c r="H5" i="1"/>
  <c r="H150" i="1" s="1"/>
  <c r="H151" i="1" s="1"/>
  <c r="H152" i="1" s="1"/>
  <c r="G5" i="1"/>
  <c r="G150" i="1" s="1"/>
  <c r="G151" i="1" s="1"/>
  <c r="G152" i="1" s="1"/>
  <c r="I5" i="1"/>
  <c r="I150" i="1" s="1"/>
  <c r="I151" i="1" s="1"/>
  <c r="I152" i="1" s="1"/>
  <c r="J5" i="1"/>
  <c r="J150" i="1" s="1"/>
  <c r="J151" i="1" s="1"/>
  <c r="J152" i="1" s="1"/>
  <c r="K5" i="1"/>
  <c r="K150" i="1" s="1"/>
  <c r="K151" i="1" s="1"/>
  <c r="K152" i="1" s="1"/>
  <c r="L5" i="1"/>
  <c r="L150" i="1" s="1"/>
  <c r="L151" i="1" s="1"/>
  <c r="L152" i="1" s="1"/>
  <c r="M5" i="1"/>
  <c r="M150" i="1" s="1"/>
  <c r="M151" i="1" s="1"/>
  <c r="M152" i="1" s="1"/>
  <c r="N5" i="1"/>
  <c r="N150" i="1" s="1"/>
  <c r="N151" i="1" s="1"/>
  <c r="N152" i="1" s="1"/>
  <c r="O5" i="1"/>
  <c r="O150" i="1" s="1"/>
  <c r="O151" i="1" s="1"/>
  <c r="O152" i="1" s="1"/>
  <c r="P5" i="1"/>
  <c r="P150" i="1" s="1"/>
  <c r="P151" i="1" s="1"/>
  <c r="P152" i="1" s="1"/>
  <c r="Q5" i="1"/>
  <c r="Q150" i="1" s="1"/>
  <c r="Q151" i="1" s="1"/>
  <c r="Q152" i="1" s="1"/>
  <c r="R5" i="1"/>
  <c r="R150" i="1" s="1"/>
  <c r="R151" i="1" s="1"/>
  <c r="R152" i="1" s="1"/>
  <c r="S5" i="1"/>
  <c r="S150" i="1" s="1"/>
  <c r="S151" i="1" s="1"/>
  <c r="S152" i="1" s="1"/>
  <c r="T5" i="1"/>
  <c r="T150" i="1" s="1"/>
  <c r="T151" i="1" s="1"/>
  <c r="T152" i="1" s="1"/>
  <c r="U5" i="1"/>
  <c r="U150" i="1" s="1"/>
  <c r="U151" i="1" s="1"/>
  <c r="U152" i="1" s="1"/>
  <c r="V5" i="1"/>
  <c r="V150" i="1" s="1"/>
  <c r="V151" i="1" s="1"/>
  <c r="V152" i="1" s="1"/>
  <c r="W5" i="1"/>
  <c r="W150" i="1" s="1"/>
  <c r="W151" i="1" s="1"/>
  <c r="W152" i="1" s="1"/>
  <c r="E37" i="6"/>
  <c r="A40" i="45" s="1"/>
  <c r="A8" i="41"/>
  <c r="A9" i="1"/>
  <c r="A11" i="42"/>
  <c r="A13" i="42"/>
  <c r="A14" i="41"/>
  <c r="A16" i="1"/>
  <c r="A17" i="1"/>
  <c r="A18" i="41"/>
  <c r="A21" i="1"/>
  <c r="A22" i="1"/>
  <c r="A23" i="42"/>
  <c r="A24" i="1"/>
  <c r="A26" i="42"/>
  <c r="A28" i="1"/>
  <c r="A28" i="42"/>
  <c r="A29" i="1"/>
  <c r="E27" i="6"/>
  <c r="E28" i="6"/>
  <c r="A31" i="45" s="1"/>
  <c r="E29" i="6"/>
  <c r="E30" i="6"/>
  <c r="E31" i="6"/>
  <c r="E32" i="6"/>
  <c r="E33" i="6"/>
  <c r="A36" i="41" s="1"/>
  <c r="E34" i="6"/>
  <c r="E35" i="6"/>
  <c r="E36" i="6"/>
  <c r="A39" i="41" s="1"/>
  <c r="E38" i="6"/>
  <c r="E39" i="6"/>
  <c r="A42" i="45" s="1"/>
  <c r="E40" i="6"/>
  <c r="A43" i="45" s="1"/>
  <c r="E41" i="6"/>
  <c r="A44" i="45" s="1"/>
  <c r="E42" i="6"/>
  <c r="A45" i="45" s="1"/>
  <c r="A7" i="1"/>
  <c r="B7" i="1"/>
  <c r="X5" i="1"/>
  <c r="X150" i="1" s="1"/>
  <c r="X151" i="1" s="1"/>
  <c r="X152" i="1" s="1"/>
  <c r="Y5" i="1"/>
  <c r="Y150" i="1" s="1"/>
  <c r="Y151" i="1" s="1"/>
  <c r="Y152" i="1" s="1"/>
  <c r="G6" i="1"/>
  <c r="G147" i="1" s="1"/>
  <c r="H6" i="1"/>
  <c r="H147" i="1" s="1"/>
  <c r="I6" i="1"/>
  <c r="I147" i="1" s="1"/>
  <c r="J6" i="1"/>
  <c r="J147" i="1" s="1"/>
  <c r="K6" i="1"/>
  <c r="K147" i="1" s="1"/>
  <c r="L6" i="1"/>
  <c r="L147" i="1" s="1"/>
  <c r="M6" i="1"/>
  <c r="M147" i="1" s="1"/>
  <c r="N6" i="1"/>
  <c r="N147" i="1" s="1"/>
  <c r="O6" i="1"/>
  <c r="O147" i="1" s="1"/>
  <c r="P6" i="1"/>
  <c r="P147" i="1" s="1"/>
  <c r="Q6" i="1"/>
  <c r="Q147" i="1" s="1"/>
  <c r="R6" i="1"/>
  <c r="R147" i="1" s="1"/>
  <c r="S6" i="1"/>
  <c r="S147" i="1" s="1"/>
  <c r="T6" i="1"/>
  <c r="T147" i="1" s="1"/>
  <c r="U6" i="1"/>
  <c r="U147" i="1" s="1"/>
  <c r="V6" i="1"/>
  <c r="V147" i="1" s="1"/>
  <c r="W6" i="1"/>
  <c r="W147" i="1" s="1"/>
  <c r="X6" i="1"/>
  <c r="X147" i="1" s="1"/>
  <c r="Y6" i="1"/>
  <c r="Y147" i="1" s="1"/>
  <c r="F6" i="1"/>
  <c r="F147" i="1" s="1"/>
  <c r="C30" i="1"/>
  <c r="C31" i="1"/>
  <c r="C32" i="1"/>
  <c r="C33" i="1"/>
  <c r="C34" i="1"/>
  <c r="C35" i="1"/>
  <c r="C36" i="1"/>
  <c r="C37" i="1"/>
  <c r="C38" i="1"/>
  <c r="C39" i="1"/>
  <c r="C40" i="1"/>
  <c r="C41" i="1"/>
  <c r="C42" i="1"/>
  <c r="C43" i="1"/>
  <c r="C44" i="1"/>
  <c r="C45" i="1"/>
  <c r="B29" i="1"/>
  <c r="B30" i="1"/>
  <c r="B31" i="1"/>
  <c r="B32" i="1"/>
  <c r="B33" i="1"/>
  <c r="B34" i="1"/>
  <c r="B35" i="1"/>
  <c r="B36" i="1"/>
  <c r="B37" i="1"/>
  <c r="B38" i="1"/>
  <c r="B39" i="1"/>
  <c r="B40" i="1"/>
  <c r="B41" i="1"/>
  <c r="B42" i="1"/>
  <c r="B43" i="1"/>
  <c r="B44" i="1"/>
  <c r="B45" i="1"/>
  <c r="B28" i="1"/>
  <c r="AS9" i="7"/>
  <c r="AS14" i="7"/>
  <c r="A10" i="1"/>
  <c r="A13" i="1"/>
  <c r="AS19" i="7"/>
  <c r="C7" i="1"/>
  <c r="C8" i="1"/>
  <c r="C9" i="1"/>
  <c r="C10" i="1"/>
  <c r="C11" i="1"/>
  <c r="C12" i="1"/>
  <c r="C13" i="1"/>
  <c r="C14" i="1"/>
  <c r="C15" i="1"/>
  <c r="C16" i="1"/>
  <c r="C17" i="1"/>
  <c r="C18" i="1"/>
  <c r="C19" i="1"/>
  <c r="C20" i="1"/>
  <c r="C21" i="1"/>
  <c r="C22" i="1"/>
  <c r="C23" i="1"/>
  <c r="C24" i="1"/>
  <c r="C25" i="1"/>
  <c r="C26" i="1"/>
  <c r="C27" i="1"/>
  <c r="C28" i="1"/>
  <c r="B16" i="1"/>
  <c r="B17" i="1"/>
  <c r="B18" i="1"/>
  <c r="B19" i="1"/>
  <c r="B20" i="1"/>
  <c r="B21" i="1"/>
  <c r="B22" i="1"/>
  <c r="B23" i="1"/>
  <c r="B24" i="1"/>
  <c r="B25" i="1"/>
  <c r="B26" i="1"/>
  <c r="B27" i="1"/>
  <c r="B8" i="1"/>
  <c r="B9" i="1"/>
  <c r="B10" i="1"/>
  <c r="B11" i="1"/>
  <c r="B12" i="1"/>
  <c r="B13" i="1"/>
  <c r="B14" i="1"/>
  <c r="B15" i="1"/>
  <c r="A19" i="41"/>
  <c r="A24" i="42"/>
  <c r="A10" i="42"/>
  <c r="A10" i="41"/>
  <c r="A9" i="41"/>
  <c r="A18" i="42"/>
  <c r="A15" i="41"/>
  <c r="A16" i="41"/>
  <c r="A25" i="41"/>
  <c r="A20" i="41"/>
  <c r="A23" i="1"/>
  <c r="A40" i="1"/>
  <c r="A23" i="41"/>
  <c r="A26" i="1"/>
  <c r="A12" i="1"/>
  <c r="A8" i="1"/>
  <c r="A12" i="41"/>
  <c r="A12" i="42"/>
  <c r="A16" i="42"/>
  <c r="A7" i="42"/>
  <c r="A27" i="41"/>
  <c r="A25" i="42"/>
  <c r="A27" i="1"/>
  <c r="A8" i="42"/>
  <c r="A29" i="41"/>
  <c r="A29" i="42"/>
  <c r="A7" i="41"/>
  <c r="A27" i="42"/>
  <c r="A22" i="42"/>
  <c r="A25" i="1"/>
  <c r="N150" i="42"/>
  <c r="N151" i="42" s="1"/>
  <c r="N152" i="42" s="1"/>
  <c r="T150" i="42"/>
  <c r="T151" i="42" s="1"/>
  <c r="T152" i="42" s="1"/>
  <c r="A24" i="41"/>
  <c r="A9" i="42"/>
  <c r="A17" i="41"/>
  <c r="A17" i="42"/>
  <c r="A15" i="42"/>
  <c r="A15" i="1"/>
  <c r="A38" i="42"/>
  <c r="R150" i="42"/>
  <c r="R151" i="42" s="1"/>
  <c r="R152" i="42" s="1"/>
  <c r="A20" i="1"/>
  <c r="A20" i="42"/>
  <c r="Y150" i="42"/>
  <c r="Y151" i="42" s="1"/>
  <c r="Y152" i="42" s="1"/>
  <c r="A26" i="41"/>
  <c r="W150" i="42"/>
  <c r="W151" i="42" s="1"/>
  <c r="W152" i="42" s="1"/>
  <c r="O150" i="42"/>
  <c r="O151" i="42" s="1"/>
  <c r="O152" i="42" s="1"/>
  <c r="AA28" i="1"/>
  <c r="A14" i="1"/>
  <c r="A18" i="1"/>
  <c r="A19" i="42"/>
  <c r="A11" i="41"/>
  <c r="A14" i="42"/>
  <c r="A11" i="1"/>
  <c r="A22" i="41"/>
  <c r="A21" i="41"/>
  <c r="A21" i="42"/>
  <c r="A28" i="41"/>
  <c r="A13" i="41"/>
  <c r="A19" i="1"/>
  <c r="P10" i="45" l="1"/>
  <c r="P11" i="45"/>
  <c r="R11" i="45" s="1"/>
  <c r="P45" i="45"/>
  <c r="S45" i="45" s="1"/>
  <c r="A36" i="42"/>
  <c r="AA15" i="42"/>
  <c r="AA18" i="42"/>
  <c r="AA36" i="42"/>
  <c r="AA25" i="42"/>
  <c r="AA18" i="41"/>
  <c r="P36" i="45"/>
  <c r="Q36" i="45" s="1"/>
  <c r="AA10" i="41"/>
  <c r="AA42" i="41"/>
  <c r="I37" i="45"/>
  <c r="Z150" i="1"/>
  <c r="P156" i="1"/>
  <c r="P157" i="1" s="1"/>
  <c r="G156" i="1"/>
  <c r="G157" i="1" s="1"/>
  <c r="Y156" i="1"/>
  <c r="Y157" i="1" s="1"/>
  <c r="W156" i="1"/>
  <c r="W157" i="1" s="1"/>
  <c r="S156" i="1"/>
  <c r="S157" i="1" s="1"/>
  <c r="O156" i="1"/>
  <c r="O157" i="1" s="1"/>
  <c r="K156" i="1"/>
  <c r="K157" i="1" s="1"/>
  <c r="H156" i="1"/>
  <c r="H157" i="1" s="1"/>
  <c r="X156" i="1"/>
  <c r="X157" i="1" s="1"/>
  <c r="V156" i="1"/>
  <c r="V157" i="1" s="1"/>
  <c r="R156" i="1"/>
  <c r="R157" i="1" s="1"/>
  <c r="N156" i="1"/>
  <c r="N157" i="1" s="1"/>
  <c r="J156" i="1"/>
  <c r="J157" i="1" s="1"/>
  <c r="F156" i="1"/>
  <c r="F157" i="1" s="1"/>
  <c r="T156" i="1"/>
  <c r="T157" i="1" s="1"/>
  <c r="L156" i="1"/>
  <c r="L157" i="1" s="1"/>
  <c r="U156" i="1"/>
  <c r="U157" i="1" s="1"/>
  <c r="Q156" i="1"/>
  <c r="Q157" i="1" s="1"/>
  <c r="M156" i="1"/>
  <c r="M157" i="1" s="1"/>
  <c r="I156" i="1"/>
  <c r="I157" i="1" s="1"/>
  <c r="AA29" i="1"/>
  <c r="AA41" i="1"/>
  <c r="A42" i="41"/>
  <c r="A41" i="42"/>
  <c r="A41" i="45"/>
  <c r="A37" i="41"/>
  <c r="A37" i="45"/>
  <c r="AA19" i="1"/>
  <c r="I19" i="45"/>
  <c r="P19" i="45" s="1"/>
  <c r="Q19" i="45" s="1"/>
  <c r="AA9" i="41"/>
  <c r="J9" i="45"/>
  <c r="P39" i="45"/>
  <c r="Q39" i="45" s="1"/>
  <c r="A37" i="1"/>
  <c r="A36" i="1"/>
  <c r="A36" i="45"/>
  <c r="AA12" i="1"/>
  <c r="I12" i="45"/>
  <c r="P12" i="45" s="1"/>
  <c r="AA20" i="1"/>
  <c r="I20" i="45"/>
  <c r="AA40" i="1"/>
  <c r="I40" i="45"/>
  <c r="AA12" i="41"/>
  <c r="J12" i="45"/>
  <c r="AA20" i="41"/>
  <c r="J20" i="45"/>
  <c r="AA40" i="41"/>
  <c r="J40" i="45"/>
  <c r="P15" i="45"/>
  <c r="R15" i="45" s="1"/>
  <c r="AA31" i="42"/>
  <c r="AA36" i="41"/>
  <c r="A39" i="42"/>
  <c r="A39" i="45"/>
  <c r="A35" i="41"/>
  <c r="A35" i="45"/>
  <c r="AA13" i="1"/>
  <c r="I13" i="45"/>
  <c r="P13" i="45" s="1"/>
  <c r="AA25" i="1"/>
  <c r="I25" i="45"/>
  <c r="P25" i="45" s="1"/>
  <c r="P41" i="45"/>
  <c r="AA45" i="1"/>
  <c r="J7" i="45"/>
  <c r="AA23" i="41"/>
  <c r="J23" i="45"/>
  <c r="P23" i="45" s="1"/>
  <c r="AA27" i="41"/>
  <c r="J27" i="45"/>
  <c r="P27" i="45" s="1"/>
  <c r="AA35" i="41"/>
  <c r="J35" i="45"/>
  <c r="P35" i="45" s="1"/>
  <c r="AA43" i="41"/>
  <c r="J43" i="45"/>
  <c r="Q10" i="45"/>
  <c r="P22" i="45"/>
  <c r="R22" i="45" s="1"/>
  <c r="A33" i="1"/>
  <c r="A33" i="45"/>
  <c r="I7" i="45"/>
  <c r="AA21" i="41"/>
  <c r="J21" i="45"/>
  <c r="P21" i="45" s="1"/>
  <c r="R21" i="45" s="1"/>
  <c r="AA37" i="41"/>
  <c r="J37" i="45"/>
  <c r="A40" i="42"/>
  <c r="A32" i="1"/>
  <c r="A32" i="45"/>
  <c r="AA16" i="1"/>
  <c r="I16" i="45"/>
  <c r="P16" i="45" s="1"/>
  <c r="AA32" i="1"/>
  <c r="I32" i="45"/>
  <c r="AA8" i="41"/>
  <c r="J8" i="45"/>
  <c r="P8" i="45" s="1"/>
  <c r="AA28" i="41"/>
  <c r="J28" i="45"/>
  <c r="AA44" i="41"/>
  <c r="J44" i="45"/>
  <c r="P44" i="45" s="1"/>
  <c r="R44" i="45" s="1"/>
  <c r="P31" i="45"/>
  <c r="R31" i="45" s="1"/>
  <c r="A37" i="42"/>
  <c r="A41" i="1"/>
  <c r="A38" i="41"/>
  <c r="A38" i="45"/>
  <c r="A34" i="42"/>
  <c r="A34" i="45"/>
  <c r="A30" i="42"/>
  <c r="A30" i="45"/>
  <c r="AA18" i="1"/>
  <c r="I18" i="45"/>
  <c r="P18" i="45" s="1"/>
  <c r="AA26" i="1"/>
  <c r="I26" i="45"/>
  <c r="AA34" i="1"/>
  <c r="I34" i="45"/>
  <c r="P34" i="45" s="1"/>
  <c r="AA38" i="1"/>
  <c r="I38" i="45"/>
  <c r="P38" i="45" s="1"/>
  <c r="AA14" i="41"/>
  <c r="J14" i="45"/>
  <c r="AA26" i="41"/>
  <c r="J26" i="45"/>
  <c r="AA30" i="41"/>
  <c r="J30" i="45"/>
  <c r="P30" i="45" s="1"/>
  <c r="P17" i="45"/>
  <c r="Q17" i="45" s="1"/>
  <c r="P29" i="45"/>
  <c r="R29" i="45" s="1"/>
  <c r="G150" i="42"/>
  <c r="G151" i="42" s="1"/>
  <c r="G152" i="42" s="1"/>
  <c r="G156" i="42"/>
  <c r="G157" i="42" s="1"/>
  <c r="AA44" i="42"/>
  <c r="AA29" i="42"/>
  <c r="AA19" i="42"/>
  <c r="AA10" i="42"/>
  <c r="AA16" i="42"/>
  <c r="AA21" i="42"/>
  <c r="AA33" i="42"/>
  <c r="K33" i="45"/>
  <c r="P33" i="45" s="1"/>
  <c r="AA8" i="42"/>
  <c r="K8" i="45"/>
  <c r="AA13" i="42"/>
  <c r="K13" i="45"/>
  <c r="AA28" i="42"/>
  <c r="K28" i="45"/>
  <c r="AA42" i="42"/>
  <c r="K42" i="45"/>
  <c r="P42" i="45" s="1"/>
  <c r="R42" i="45" s="1"/>
  <c r="AA26" i="42"/>
  <c r="K26" i="45"/>
  <c r="AA37" i="42"/>
  <c r="AA45" i="42"/>
  <c r="AA30" i="42"/>
  <c r="AA14" i="42"/>
  <c r="K14" i="45"/>
  <c r="AA32" i="42"/>
  <c r="K32" i="45"/>
  <c r="AA40" i="42"/>
  <c r="K40" i="45"/>
  <c r="AA20" i="42"/>
  <c r="K20" i="45"/>
  <c r="AA24" i="42"/>
  <c r="K24" i="45"/>
  <c r="P24" i="45" s="1"/>
  <c r="AA43" i="42"/>
  <c r="K43" i="45"/>
  <c r="AA22" i="42"/>
  <c r="I156" i="42"/>
  <c r="I157" i="42" s="1"/>
  <c r="J156" i="42"/>
  <c r="J157" i="42" s="1"/>
  <c r="AA7" i="1"/>
  <c r="E187" i="1"/>
  <c r="F187" i="1" s="1"/>
  <c r="E182" i="1"/>
  <c r="F182" i="1" s="1"/>
  <c r="E186" i="1"/>
  <c r="F186" i="1" s="1"/>
  <c r="E183" i="1"/>
  <c r="F183" i="1" s="1"/>
  <c r="E180" i="1"/>
  <c r="F180" i="1" s="1"/>
  <c r="E179" i="1"/>
  <c r="F179" i="1" s="1"/>
  <c r="E185" i="1"/>
  <c r="F185" i="1" s="1"/>
  <c r="E184" i="1"/>
  <c r="F184" i="1" s="1"/>
  <c r="E181" i="1"/>
  <c r="F181" i="1" s="1"/>
  <c r="AA31" i="41"/>
  <c r="AA24" i="41"/>
  <c r="AA29" i="41"/>
  <c r="AA16" i="41"/>
  <c r="A44" i="41"/>
  <c r="A44" i="1"/>
  <c r="A44" i="42"/>
  <c r="A43" i="41"/>
  <c r="A30" i="1"/>
  <c r="A42" i="1"/>
  <c r="A42" i="42"/>
  <c r="A35" i="42"/>
  <c r="A45" i="42"/>
  <c r="A30" i="41"/>
  <c r="A45" i="1"/>
  <c r="A41" i="41"/>
  <c r="A35" i="1"/>
  <c r="A43" i="42"/>
  <c r="A40" i="41"/>
  <c r="A31" i="1"/>
  <c r="A39" i="1"/>
  <c r="AA9" i="42"/>
  <c r="H156" i="42"/>
  <c r="H157" i="42" s="1"/>
  <c r="F156" i="42"/>
  <c r="F157" i="42" s="1"/>
  <c r="AA7" i="42"/>
  <c r="E185" i="42"/>
  <c r="E184" i="42"/>
  <c r="E183" i="42"/>
  <c r="E182" i="42"/>
  <c r="E186" i="42"/>
  <c r="E181" i="42"/>
  <c r="E180" i="42"/>
  <c r="E187" i="42"/>
  <c r="E179" i="42"/>
  <c r="AA7" i="41"/>
  <c r="E187" i="41"/>
  <c r="E179" i="41"/>
  <c r="E186" i="41"/>
  <c r="E185" i="41"/>
  <c r="E184" i="41"/>
  <c r="E183" i="41"/>
  <c r="E182" i="41"/>
  <c r="E181" i="41"/>
  <c r="E180" i="41"/>
  <c r="AA34" i="41"/>
  <c r="AA34" i="42"/>
  <c r="A45" i="41"/>
  <c r="A31" i="41"/>
  <c r="AA12" i="42"/>
  <c r="A31" i="42"/>
  <c r="AA10" i="1"/>
  <c r="A38" i="1"/>
  <c r="AA11" i="41"/>
  <c r="AA25" i="41"/>
  <c r="A34" i="1"/>
  <c r="AA24" i="1"/>
  <c r="A32" i="42"/>
  <c r="A34" i="41"/>
  <c r="A32" i="41"/>
  <c r="AA22" i="41"/>
  <c r="AA15" i="1"/>
  <c r="AA19" i="41"/>
  <c r="AA35" i="42"/>
  <c r="AA38" i="42"/>
  <c r="A33" i="41"/>
  <c r="A33" i="42"/>
  <c r="AA15" i="41"/>
  <c r="A43" i="1"/>
  <c r="AA11" i="42"/>
  <c r="AA17" i="42"/>
  <c r="AA23" i="42"/>
  <c r="AA38" i="41"/>
  <c r="Z5" i="42"/>
  <c r="AA41" i="42"/>
  <c r="AA39" i="42"/>
  <c r="AA27" i="42"/>
  <c r="D193" i="42"/>
  <c r="Z149" i="42"/>
  <c r="D194" i="42" s="1"/>
  <c r="D192" i="42"/>
  <c r="D193" i="41"/>
  <c r="AA13" i="41"/>
  <c r="Z149" i="41"/>
  <c r="D194" i="41" s="1"/>
  <c r="D192" i="41"/>
  <c r="AA33" i="41"/>
  <c r="AA32" i="41"/>
  <c r="AA45" i="41"/>
  <c r="AA17" i="41"/>
  <c r="AA39" i="41"/>
  <c r="AA41" i="41"/>
  <c r="AA42" i="1"/>
  <c r="AA30" i="1"/>
  <c r="AA17" i="1"/>
  <c r="AA27" i="1"/>
  <c r="AA22" i="1"/>
  <c r="AA33" i="1"/>
  <c r="AA23" i="1"/>
  <c r="AA14" i="1"/>
  <c r="AA43" i="1"/>
  <c r="AA11" i="1"/>
  <c r="AA35" i="1"/>
  <c r="AA9" i="1"/>
  <c r="D191" i="1"/>
  <c r="AA44" i="1"/>
  <c r="AA31" i="1"/>
  <c r="AA36" i="1"/>
  <c r="AA39" i="1"/>
  <c r="AA37" i="1"/>
  <c r="AA21" i="1"/>
  <c r="Z5" i="1"/>
  <c r="AA8" i="1"/>
  <c r="Z149" i="1"/>
  <c r="D193" i="1" s="1"/>
  <c r="D192" i="1"/>
  <c r="Z5" i="41"/>
  <c r="P9" i="45" l="1"/>
  <c r="R9" i="45" s="1"/>
  <c r="R45" i="45"/>
  <c r="P37" i="45"/>
  <c r="R37" i="45" s="1"/>
  <c r="R36" i="45"/>
  <c r="E197" i="42"/>
  <c r="P32" i="45"/>
  <c r="Q32" i="45" s="1"/>
  <c r="E196" i="42"/>
  <c r="F196" i="42" s="1"/>
  <c r="Q13" i="45"/>
  <c r="S36" i="45"/>
  <c r="S42" i="45"/>
  <c r="R12" i="45"/>
  <c r="Q42" i="45"/>
  <c r="E196" i="41"/>
  <c r="F196" i="41" s="1"/>
  <c r="S11" i="45"/>
  <c r="Q11" i="45"/>
  <c r="P43" i="45"/>
  <c r="S43" i="45" s="1"/>
  <c r="P14" i="45"/>
  <c r="R14" i="45" s="1"/>
  <c r="R39" i="45"/>
  <c r="S10" i="45"/>
  <c r="AA150" i="1"/>
  <c r="S39" i="45"/>
  <c r="S17" i="45"/>
  <c r="S31" i="45"/>
  <c r="S19" i="45"/>
  <c r="R10" i="45"/>
  <c r="R19" i="45"/>
  <c r="P40" i="45"/>
  <c r="S40" i="45" s="1"/>
  <c r="Q29" i="45"/>
  <c r="S34" i="45"/>
  <c r="R34" i="45"/>
  <c r="P7" i="45"/>
  <c r="Q7" i="45" s="1"/>
  <c r="S21" i="45"/>
  <c r="Q21" i="45"/>
  <c r="R16" i="45"/>
  <c r="S16" i="45"/>
  <c r="R18" i="45"/>
  <c r="S18" i="45"/>
  <c r="Q18" i="45"/>
  <c r="R38" i="45"/>
  <c r="S38" i="45"/>
  <c r="Q38" i="45"/>
  <c r="R35" i="45"/>
  <c r="S35" i="45"/>
  <c r="Q35" i="45"/>
  <c r="R23" i="45"/>
  <c r="Q23" i="45"/>
  <c r="S23" i="45"/>
  <c r="S30" i="45"/>
  <c r="R30" i="45"/>
  <c r="Q30" i="45"/>
  <c r="S27" i="45"/>
  <c r="Q27" i="45"/>
  <c r="R27" i="45"/>
  <c r="R25" i="45"/>
  <c r="Q25" i="45"/>
  <c r="S25" i="45"/>
  <c r="R17" i="45"/>
  <c r="S22" i="45"/>
  <c r="P26" i="45"/>
  <c r="S26" i="45" s="1"/>
  <c r="Q15" i="45"/>
  <c r="I148" i="45"/>
  <c r="S44" i="45"/>
  <c r="Q16" i="45"/>
  <c r="P20" i="45"/>
  <c r="Q20" i="45" s="1"/>
  <c r="S29" i="45"/>
  <c r="Q22" i="45"/>
  <c r="Q34" i="45"/>
  <c r="Q31" i="45"/>
  <c r="P28" i="45"/>
  <c r="S28" i="45" s="1"/>
  <c r="Q44" i="45"/>
  <c r="S15" i="45"/>
  <c r="E195" i="1"/>
  <c r="R41" i="45"/>
  <c r="Q41" i="45"/>
  <c r="S41" i="45"/>
  <c r="E196" i="1"/>
  <c r="F196" i="1" s="1"/>
  <c r="J148" i="45"/>
  <c r="R33" i="45"/>
  <c r="S33" i="45"/>
  <c r="Q33" i="45"/>
  <c r="R24" i="45"/>
  <c r="Q24" i="45"/>
  <c r="S24" i="45"/>
  <c r="K148" i="45"/>
  <c r="H181" i="41"/>
  <c r="F181" i="41"/>
  <c r="H182" i="41"/>
  <c r="F182" i="42"/>
  <c r="AA149" i="42"/>
  <c r="AA149" i="41"/>
  <c r="F184" i="42"/>
  <c r="F185" i="42"/>
  <c r="E188" i="42"/>
  <c r="F187" i="42"/>
  <c r="E188" i="41"/>
  <c r="E197" i="41" s="1"/>
  <c r="F186" i="41"/>
  <c r="AA149" i="1"/>
  <c r="Q9" i="45" l="1"/>
  <c r="S9" i="45"/>
  <c r="S37" i="45"/>
  <c r="Q12" i="45"/>
  <c r="Q37" i="45"/>
  <c r="R32" i="45"/>
  <c r="S32" i="45"/>
  <c r="S13" i="45"/>
  <c r="R13" i="45"/>
  <c r="S12" i="45"/>
  <c r="Q43" i="45"/>
  <c r="Q14" i="45"/>
  <c r="S14" i="45"/>
  <c r="R43" i="45"/>
  <c r="R26" i="45"/>
  <c r="Q26" i="45"/>
  <c r="Q40" i="45"/>
  <c r="Q28" i="45"/>
  <c r="R20" i="45"/>
  <c r="R40" i="45"/>
  <c r="R7" i="45"/>
  <c r="S7" i="45"/>
  <c r="R28" i="45"/>
  <c r="F197" i="41"/>
  <c r="S20" i="45"/>
  <c r="R8" i="45"/>
  <c r="Q8" i="45"/>
  <c r="S8" i="45"/>
  <c r="E155" i="45"/>
  <c r="E157" i="45"/>
  <c r="D163" i="45"/>
  <c r="E154" i="45"/>
  <c r="D164" i="45"/>
  <c r="E153" i="45"/>
  <c r="P148" i="45"/>
  <c r="D165" i="45" s="1"/>
  <c r="E152" i="45"/>
  <c r="E159" i="45"/>
  <c r="E151" i="45"/>
  <c r="E156" i="45"/>
  <c r="E158" i="45"/>
  <c r="F197" i="42"/>
  <c r="H180" i="41"/>
  <c r="H184" i="41"/>
  <c r="H183" i="41"/>
  <c r="H179" i="41"/>
  <c r="H181" i="42"/>
  <c r="H180" i="42"/>
  <c r="H183" i="42"/>
  <c r="H182" i="42"/>
  <c r="F180" i="41"/>
  <c r="F182" i="41"/>
  <c r="F183" i="42"/>
  <c r="F181" i="42"/>
  <c r="F186" i="42"/>
  <c r="F183" i="41"/>
  <c r="F180" i="42"/>
  <c r="F195" i="1"/>
  <c r="E189" i="42"/>
  <c r="I196" i="42" s="1"/>
  <c r="H196" i="42" s="1"/>
  <c r="H188" i="42"/>
  <c r="F179" i="42"/>
  <c r="H186" i="42"/>
  <c r="H184" i="42"/>
  <c r="H185" i="42"/>
  <c r="H187" i="42"/>
  <c r="H179" i="42"/>
  <c r="F188" i="42"/>
  <c r="F185" i="41"/>
  <c r="E189" i="41"/>
  <c r="I196" i="41" s="1"/>
  <c r="H196" i="41" s="1"/>
  <c r="H186" i="41"/>
  <c r="H188" i="41"/>
  <c r="H185" i="41"/>
  <c r="H187" i="41"/>
  <c r="F179" i="41"/>
  <c r="F184" i="41"/>
  <c r="F188" i="41"/>
  <c r="F187" i="41"/>
  <c r="H186" i="1"/>
  <c r="H185" i="1"/>
  <c r="H183" i="1"/>
  <c r="H187" i="1"/>
  <c r="H184" i="1"/>
  <c r="H180" i="1"/>
  <c r="H181" i="1"/>
  <c r="H182" i="1"/>
  <c r="E188" i="1"/>
  <c r="H179" i="1"/>
  <c r="G151" i="45" l="1"/>
  <c r="F151" i="45"/>
  <c r="F157" i="45"/>
  <c r="G157" i="45"/>
  <c r="F156" i="45"/>
  <c r="G156" i="45"/>
  <c r="F159" i="45"/>
  <c r="G159" i="45"/>
  <c r="E167" i="45"/>
  <c r="G152" i="45"/>
  <c r="F152" i="45"/>
  <c r="F155" i="45"/>
  <c r="G155" i="45"/>
  <c r="G153" i="45"/>
  <c r="F153" i="45"/>
  <c r="Q148" i="45"/>
  <c r="E160" i="45"/>
  <c r="E161" i="45" s="1"/>
  <c r="G158" i="45"/>
  <c r="F158" i="45"/>
  <c r="G154" i="45"/>
  <c r="F154" i="45"/>
  <c r="I197" i="42"/>
  <c r="H197" i="42" s="1"/>
  <c r="I188" i="42"/>
  <c r="I186" i="42"/>
  <c r="I187" i="42"/>
  <c r="I184" i="42"/>
  <c r="I185" i="42"/>
  <c r="I183" i="42"/>
  <c r="F189" i="42"/>
  <c r="I182" i="42"/>
  <c r="I181" i="42"/>
  <c r="I180" i="42"/>
  <c r="I179" i="42"/>
  <c r="I188" i="41"/>
  <c r="I187" i="41"/>
  <c r="I197" i="41"/>
  <c r="H197" i="41" s="1"/>
  <c r="I182" i="41"/>
  <c r="I186" i="41"/>
  <c r="I185" i="41"/>
  <c r="I184" i="41"/>
  <c r="I183" i="41"/>
  <c r="F189" i="41"/>
  <c r="I181" i="41"/>
  <c r="I180" i="41"/>
  <c r="I179" i="41"/>
  <c r="I195" i="1"/>
  <c r="H195" i="1" s="1"/>
  <c r="I179" i="1"/>
  <c r="I182" i="1"/>
  <c r="F188" i="1"/>
  <c r="I196" i="1"/>
  <c r="H196" i="1" s="1"/>
  <c r="I183" i="1"/>
  <c r="I186" i="1"/>
  <c r="I185" i="1"/>
  <c r="I184" i="1"/>
  <c r="I181" i="1"/>
  <c r="I180" i="1"/>
  <c r="I187" i="1"/>
  <c r="E168" i="45" l="1"/>
  <c r="H168" i="45" s="1"/>
  <c r="G168" i="45" s="1"/>
  <c r="F161" i="45"/>
  <c r="H151" i="45"/>
  <c r="H156" i="45"/>
  <c r="H158" i="45"/>
  <c r="H159" i="45"/>
  <c r="H153" i="45"/>
  <c r="H155" i="45"/>
  <c r="H157" i="45"/>
  <c r="H154" i="45"/>
  <c r="H152" i="45"/>
  <c r="F167" i="45"/>
  <c r="H167" i="45"/>
  <c r="G167" i="45" s="1"/>
  <c r="G160" i="45"/>
  <c r="F160" i="45"/>
  <c r="H160" i="45"/>
  <c r="F168" i="45" l="1"/>
  <c r="E43" i="6" l="1"/>
  <c r="A46" i="41" l="1"/>
  <c r="A46" i="45"/>
  <c r="A46" i="42"/>
  <c r="A46" i="1"/>
</calcChain>
</file>

<file path=xl/sharedStrings.xml><?xml version="1.0" encoding="utf-8"?>
<sst xmlns="http://schemas.openxmlformats.org/spreadsheetml/2006/main" count="234" uniqueCount="122">
  <si>
    <t>SIRA NO</t>
  </si>
  <si>
    <t>ADI ve SOYADI</t>
  </si>
  <si>
    <t>TOPLAM PUAN</t>
  </si>
  <si>
    <t>KİŞİSEL BİLGİLER</t>
  </si>
  <si>
    <t>SINIF LİSTESİ</t>
  </si>
  <si>
    <t>OKULUN ADI</t>
  </si>
  <si>
    <t>DERSİN ADI</t>
  </si>
  <si>
    <t>SINIF</t>
  </si>
  <si>
    <t>EĞİTİM-ÖĞRETİM YILI</t>
  </si>
  <si>
    <t>DÖNEM</t>
  </si>
  <si>
    <t>OKUL MÜDÜRÜ</t>
  </si>
  <si>
    <t>ÖĞRENCİ NO</t>
  </si>
  <si>
    <t>SORU NO</t>
  </si>
  <si>
    <t>PUAN DEĞERİ</t>
  </si>
  <si>
    <t>1. SINAV</t>
  </si>
  <si>
    <t>2. SINAV</t>
  </si>
  <si>
    <t>3. SINAV</t>
  </si>
  <si>
    <t>SORULAR</t>
  </si>
  <si>
    <t>1.SINAV</t>
  </si>
  <si>
    <t>2.SINAV</t>
  </si>
  <si>
    <t>3.SINAV</t>
  </si>
  <si>
    <t>NOT BAREMİ</t>
  </si>
  <si>
    <t xml:space="preserve">KİŞİSEL BİLGİLER </t>
  </si>
  <si>
    <t>NOT</t>
  </si>
  <si>
    <t>AD SOYAD</t>
  </si>
  <si>
    <t>SORULARIN PUAN DEĞERİ</t>
  </si>
  <si>
    <t>SORULARIN TOPLAM PUANI</t>
  </si>
  <si>
    <t>TOPLAM 
PUAN</t>
  </si>
  <si>
    <t>SORULARDAN TAM PUAN 
ALANLARIN SAYISI</t>
  </si>
  <si>
    <t>SORULARDAN SIFIR PUAN 
ALANLARIN SAYISI</t>
  </si>
  <si>
    <t>SORULARDAN TAM PUAN 
ALANLARIN YÜZDESİ</t>
  </si>
  <si>
    <t>SORULARDAN SIFIR PUAN 
ALANLARIN YÜZDESİ</t>
  </si>
  <si>
    <t>ÖĞR.NO</t>
  </si>
  <si>
    <t>0-19 ARASI</t>
  </si>
  <si>
    <t>TOPLAM</t>
  </si>
  <si>
    <t>SIFIR</t>
  </si>
  <si>
    <t>EN BÜYÜK PUAN</t>
  </si>
  <si>
    <t>EN DÜŞÜK PUAN</t>
  </si>
  <si>
    <t>SINIF ORTALAMASI</t>
  </si>
  <si>
    <t xml:space="preserve">BAŞARILI ÖĞRENCİ SAYISI </t>
  </si>
  <si>
    <t>BAŞARISIZ ÖĞRENCİ SAYISI</t>
  </si>
  <si>
    <t>SORULARDAN ALINAN PUANLARIN ARİTMETİK ORTALAMASI</t>
  </si>
  <si>
    <t>DÜZENLEYEN</t>
  </si>
  <si>
    <t>UYGUNDUR</t>
  </si>
  <si>
    <t>SIRA 
NO</t>
  </si>
  <si>
    <t>ÖĞR.
NO</t>
  </si>
  <si>
    <t>1. SINAV SINIF BAŞARISININ YÜZDELİK GÖSTERİMİ</t>
  </si>
  <si>
    <t>1.SINAV NOT DAĞILIMININ ÖĞRENCİ SAYISI BAZINDA GÖSTERİMİ</t>
  </si>
  <si>
    <t>2. SINAV SINIF BAŞARISININ YÜZDELİK GÖSTERİMİ</t>
  </si>
  <si>
    <t>DÖNEM SONU NOT ANALİZİ</t>
  </si>
  <si>
    <t>DÖNEM SONU NOT ANALİZİ - NOT ÇİZELGESİ</t>
  </si>
  <si>
    <t>SINAV VERİLERİ GİRİŞ EKRANI-SINAV SORU ANALİZLERİ</t>
  </si>
  <si>
    <t>1. SINAV NOT DAĞILIM ÇİZELGESİ</t>
  </si>
  <si>
    <t>2. SINAV NOT DAĞILIM ÇİZELGESİ</t>
  </si>
  <si>
    <t>DÖNEM SONU SINIF ORT.</t>
  </si>
  <si>
    <t>ORTALAMA</t>
  </si>
  <si>
    <t>DÖNEM SONU NOT ORT.</t>
  </si>
  <si>
    <t>1. SINAV
ORT.</t>
  </si>
  <si>
    <t>2. SINAV
ORT.</t>
  </si>
  <si>
    <t>3. SINAV
ORT.</t>
  </si>
  <si>
    <t>SINAV ve SÖZLÜLERİN ARİTMETİK ORTALAMASI</t>
  </si>
  <si>
    <t>DÖNEM SONU NOT DAĞILIM ÇİZELGESİ</t>
  </si>
  <si>
    <t>DURUM</t>
  </si>
  <si>
    <t>DÖNEM SONU
SINIF ORTALAMASI</t>
  </si>
  <si>
    <t>DÖNEM SONU NOT DAĞILIMININ ÖĞRENCİ 
SAYISI BAZINDA GÖSTERİMİ</t>
  </si>
  <si>
    <t xml:space="preserve">    DÖNEM SONU SINIF BAŞARISININ YÜZDELİK GÖSTERİMİ</t>
  </si>
  <si>
    <t>DÖNEM SONU NOT DAĞILIMININ
YÜZDELİK GÖSTERİMİ</t>
  </si>
  <si>
    <t>KİŞİSEL BİLGİLER-SINIF LİSTESİ-NOT BAREMİ
VERİ GİRİŞ EKRANI</t>
  </si>
  <si>
    <t>Sınavlarda sorulan soruların puan değerlerini ilgili sorunun altına yazınız.</t>
  </si>
  <si>
    <t>1.PER</t>
  </si>
  <si>
    <t>2.PER</t>
  </si>
  <si>
    <t>PROJE
ÖDEVİ</t>
  </si>
  <si>
    <t>YAZILI TARİHLERİ</t>
  </si>
  <si>
    <t>1. PERF.
ORT.</t>
  </si>
  <si>
    <t>2. PERF.
ORT.</t>
  </si>
  <si>
    <t>3. PERF.
ORT.</t>
  </si>
  <si>
    <t>PR.ÖDEVİ
ORT.</t>
  </si>
  <si>
    <t>2.SINAV NOT DAĞILIMININ ÖĞRENCİ SAYISI BAZINDA GÖSTERİMİ</t>
  </si>
  <si>
    <t>DERECE</t>
  </si>
  <si>
    <t>SINAV TARİHLERİ</t>
  </si>
  <si>
    <t>AÇIKLAMA:</t>
  </si>
  <si>
    <t>UYGULAMA</t>
  </si>
  <si>
    <t>DERSİN KODU</t>
  </si>
  <si>
    <t>…. / …. / 2024</t>
  </si>
  <si>
    <t>Meslek Yüksekokul Müdürü</t>
  </si>
  <si>
    <t>Öğretim Elemanı</t>
  </si>
  <si>
    <t>AA</t>
  </si>
  <si>
    <t>BA</t>
  </si>
  <si>
    <t>BB</t>
  </si>
  <si>
    <t>CB</t>
  </si>
  <si>
    <t>CC</t>
  </si>
  <si>
    <t>DC</t>
  </si>
  <si>
    <t>DD</t>
  </si>
  <si>
    <t>FD</t>
  </si>
  <si>
    <t>FF</t>
  </si>
  <si>
    <t>90-100</t>
  </si>
  <si>
    <t>60-69</t>
  </si>
  <si>
    <t>80-89</t>
  </si>
  <si>
    <t>75-79</t>
  </si>
  <si>
    <t>70-74</t>
  </si>
  <si>
    <t>50-59</t>
  </si>
  <si>
    <t>40-49</t>
  </si>
  <si>
    <t>30-39</t>
  </si>
  <si>
    <t>0-29</t>
  </si>
  <si>
    <t>SINAV ANALİZİ</t>
  </si>
  <si>
    <t>VİZE SORULARI PUAN DEĞERLERİ</t>
  </si>
  <si>
    <t>FİNAL SORULARI PUAN DEĞERLERİ</t>
  </si>
  <si>
    <t>BÜTÜNLEME SORULARI PUAN DEĞERLERİ</t>
  </si>
  <si>
    <t>SORUNUN TOPLAM PUANI</t>
  </si>
  <si>
    <t>SORUDAN ALINAN PUANLARIN ARİTMETİK ORTALAMASI</t>
  </si>
  <si>
    <t>SORUDAN TAM PUAN 
ALANLARIN SAYISI</t>
  </si>
  <si>
    <t>SORUDAN TAM PUAN 
ALANLARIN YÜZDESİ</t>
  </si>
  <si>
    <t>SORUDAN SIFIR PUAN 
ALANLARIN SAYISI</t>
  </si>
  <si>
    <t>SORUDAN SIFIR PUAN 
ALANLARIN YÜZDESİ</t>
  </si>
  <si>
    <t>SORUNUN YÜZDELİK DEĞERİ</t>
  </si>
  <si>
    <t>BÜTÜNLEME SINAVI NOT DAĞILIM ÇİZELGESİ</t>
  </si>
  <si>
    <t>BÜTÜNLEME SINAV NOTLARI ÖĞRENCİ SAYISI BAZINDA GÖSTERİMİ</t>
  </si>
  <si>
    <t>BÜTÜNLEME SINAVI SINIF BAŞARISININ YÜZDELİK GÖSTERİMİ</t>
  </si>
  <si>
    <t>ÖĞRETİM ELEMANI</t>
  </si>
  <si>
    <r>
      <rPr>
        <b/>
        <sz val="10"/>
        <rFont val="Arial Tur"/>
        <charset val="162"/>
      </rPr>
      <t>1)</t>
    </r>
    <r>
      <rPr>
        <sz val="10"/>
        <rFont val="Arial Tur"/>
        <charset val="162"/>
      </rPr>
      <t xml:space="preserve"> Bu Excel belgesi </t>
    </r>
    <r>
      <rPr>
        <b/>
        <u/>
        <sz val="10"/>
        <rFont val="Arial Tur"/>
        <charset val="162"/>
      </rPr>
      <t>bir ders için sadece bir sınıfta</t>
    </r>
    <r>
      <rPr>
        <sz val="10"/>
        <rFont val="Arial Tur"/>
        <charset val="162"/>
      </rPr>
      <t xml:space="preserve"> kullanılmak üzere hazırlanmıştır. Bu Excel belgesini </t>
    </r>
    <r>
      <rPr>
        <u/>
        <sz val="10"/>
        <rFont val="Arial Tur"/>
        <charset val="162"/>
      </rPr>
      <t>her bir ders için çoğaltmanız gerekmektedir.</t>
    </r>
    <r>
      <rPr>
        <sz val="10"/>
        <rFont val="Arial Tur"/>
        <charset val="162"/>
      </rPr>
      <t xml:space="preserve"> 
</t>
    </r>
    <r>
      <rPr>
        <b/>
        <sz val="10"/>
        <rFont val="Arial Tur"/>
        <charset val="162"/>
      </rPr>
      <t xml:space="preserve">2) </t>
    </r>
    <r>
      <rPr>
        <sz val="10"/>
        <rFont val="Arial Tur"/>
        <charset val="162"/>
      </rPr>
      <t>Öncelikle doldurulması gereken alanlar</t>
    </r>
    <r>
      <rPr>
        <b/>
        <u/>
        <sz val="10"/>
        <rFont val="Arial Tur"/>
        <charset val="162"/>
      </rPr>
      <t xml:space="preserve"> Kişisel bilgiler, Sınıf Listesi, Not Baremi ve Sınav tarihleri</t>
    </r>
    <r>
      <rPr>
        <sz val="10"/>
        <rFont val="Arial Tur"/>
        <charset val="162"/>
      </rPr>
      <t xml:space="preserve"> alanlarıdır. Bu alanlar doldurulduktan sonra gerekli bilgiler  otomatik olarak gelecektir. 
</t>
    </r>
    <r>
      <rPr>
        <b/>
        <sz val="10"/>
        <rFont val="Arial Tur"/>
        <charset val="162"/>
      </rPr>
      <t>3) S</t>
    </r>
    <r>
      <rPr>
        <sz val="10"/>
        <rFont val="Arial Tur"/>
        <charset val="162"/>
      </rPr>
      <t>ınavlar bölümünde ise öğrencilerin sorulardan kaç puan aldıkları girilecektir. Her sınav sayfasının altında ise değerler yer almaktadır. Dönem sonu ortalaması ise en son kısımda yer almaktadır.</t>
    </r>
  </si>
  <si>
    <t>VAKFIKEBİR MESLEK YÜKSEKOKULU</t>
  </si>
  <si>
    <t xml:space="preserve">SORUNUN KONUSU
(Ders Öğrenme Çıktıları)
Ö.Ç.1.
Ö.Ç.2.
Ö.Ç.3.
Ö.Ç.4.
Ö.Ç.5.
Ö.Ç.6.
Ö.Ç.7.
Ö.Ç.8.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</si>
</sst>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0"/>
      <name val="Arial Tur"/>
      <charset val="162"/>
    </font>
    <font>
      <sz val="8"/>
      <name val="Arial"/>
      <family val="2"/>
      <charset val="162"/>
    </font>
    <font>
      <sz val="8"/>
      <name val="Arial Tur"/>
      <charset val="162"/>
    </font>
    <font>
      <b/>
      <sz val="10"/>
      <name val="Arial Tur"/>
      <charset val="162"/>
    </font>
    <font>
      <b/>
      <i/>
      <sz val="8"/>
      <color indexed="63"/>
      <name val="Arial"/>
      <family val="2"/>
      <charset val="162"/>
    </font>
    <font>
      <b/>
      <sz val="11"/>
      <name val="Arial Tur"/>
      <charset val="162"/>
    </font>
    <font>
      <b/>
      <sz val="9"/>
      <name val="Arial Tur"/>
      <charset val="162"/>
    </font>
    <font>
      <b/>
      <sz val="8"/>
      <name val="Arial Tur"/>
      <charset val="162"/>
    </font>
    <font>
      <b/>
      <sz val="12"/>
      <name val="Arial Tur"/>
      <charset val="162"/>
    </font>
    <font>
      <sz val="24"/>
      <name val="Arial Tur"/>
      <charset val="162"/>
    </font>
    <font>
      <sz val="10"/>
      <color indexed="18"/>
      <name val="Arial Tur"/>
      <charset val="162"/>
    </font>
    <font>
      <b/>
      <sz val="10"/>
      <color indexed="8"/>
      <name val="Arial Tur"/>
      <charset val="162"/>
    </font>
    <font>
      <sz val="10"/>
      <color indexed="63"/>
      <name val="Arial Tur"/>
      <charset val="162"/>
    </font>
    <font>
      <b/>
      <sz val="10"/>
      <color indexed="63"/>
      <name val="Arial Tur"/>
      <charset val="162"/>
    </font>
    <font>
      <u/>
      <sz val="10"/>
      <color indexed="12"/>
      <name val="Arial Tur"/>
      <charset val="162"/>
    </font>
    <font>
      <b/>
      <sz val="8"/>
      <color indexed="63"/>
      <name val="Arial"/>
      <family val="2"/>
      <charset val="162"/>
    </font>
    <font>
      <b/>
      <sz val="8"/>
      <name val="Arial"/>
      <family val="2"/>
      <charset val="162"/>
    </font>
    <font>
      <sz val="10"/>
      <name val="Arial Tur"/>
      <charset val="162"/>
    </font>
    <font>
      <b/>
      <i/>
      <sz val="12"/>
      <name val="Arial Tur"/>
      <charset val="162"/>
    </font>
    <font>
      <b/>
      <i/>
      <sz val="14"/>
      <color indexed="10"/>
      <name val="Arial Tur"/>
      <charset val="162"/>
    </font>
    <font>
      <sz val="10"/>
      <color indexed="63"/>
      <name val="Arial"/>
      <family val="2"/>
      <charset val="162"/>
    </font>
    <font>
      <sz val="10"/>
      <name val="Arial"/>
      <family val="2"/>
      <charset val="162"/>
    </font>
    <font>
      <sz val="12"/>
      <name val="Arial Tur"/>
      <charset val="162"/>
    </font>
    <font>
      <sz val="10"/>
      <color indexed="8"/>
      <name val="Arial Tur"/>
      <charset val="162"/>
    </font>
    <font>
      <b/>
      <u/>
      <sz val="14"/>
      <color indexed="8"/>
      <name val="Arial Tur"/>
      <charset val="162"/>
    </font>
    <font>
      <b/>
      <sz val="8"/>
      <color indexed="8"/>
      <name val="Arial Tur"/>
      <charset val="162"/>
    </font>
    <font>
      <b/>
      <sz val="8"/>
      <color indexed="8"/>
      <name val="Arial"/>
      <family val="2"/>
      <charset val="162"/>
    </font>
    <font>
      <b/>
      <i/>
      <sz val="8"/>
      <color indexed="8"/>
      <name val="Arial"/>
      <family val="2"/>
      <charset val="162"/>
    </font>
    <font>
      <sz val="8"/>
      <color indexed="8"/>
      <name val="Arial"/>
      <family val="2"/>
      <charset val="162"/>
    </font>
    <font>
      <b/>
      <sz val="10"/>
      <color indexed="8"/>
      <name val="Arial"/>
      <family val="2"/>
      <charset val="162"/>
    </font>
    <font>
      <sz val="10"/>
      <name val="Arial Tur"/>
      <charset val="162"/>
    </font>
    <font>
      <b/>
      <sz val="18"/>
      <color indexed="8"/>
      <name val="Arial Tur"/>
      <charset val="162"/>
    </font>
    <font>
      <b/>
      <sz val="18"/>
      <name val="Arial Tur"/>
      <charset val="162"/>
    </font>
    <font>
      <b/>
      <sz val="10"/>
      <name val="Arial"/>
      <family val="2"/>
      <charset val="162"/>
    </font>
    <font>
      <sz val="20"/>
      <color indexed="8"/>
      <name val="Arial Tur"/>
      <charset val="162"/>
    </font>
    <font>
      <b/>
      <sz val="9"/>
      <color indexed="8"/>
      <name val="Arial Tur"/>
      <charset val="162"/>
    </font>
    <font>
      <b/>
      <sz val="9"/>
      <color indexed="8"/>
      <name val="Arial"/>
      <family val="2"/>
      <charset val="162"/>
    </font>
    <font>
      <sz val="9"/>
      <color indexed="8"/>
      <name val="Arial Tur"/>
      <charset val="162"/>
    </font>
    <font>
      <b/>
      <sz val="12"/>
      <color indexed="8"/>
      <name val="Arial Tur"/>
      <charset val="162"/>
    </font>
    <font>
      <b/>
      <sz val="12"/>
      <color indexed="8"/>
      <name val="Arial"/>
      <family val="2"/>
      <charset val="162"/>
    </font>
    <font>
      <sz val="10"/>
      <color indexed="8"/>
      <name val="Arial"/>
      <family val="2"/>
      <charset val="162"/>
    </font>
    <font>
      <sz val="8"/>
      <color indexed="8"/>
      <name val="Arial Tur"/>
      <charset val="162"/>
    </font>
    <font>
      <b/>
      <u/>
      <sz val="12"/>
      <color indexed="8"/>
      <name val="Arial Tur"/>
      <charset val="162"/>
    </font>
    <font>
      <sz val="9"/>
      <name val="Arial"/>
      <family val="2"/>
      <charset val="162"/>
    </font>
    <font>
      <b/>
      <sz val="9"/>
      <name val="Arial"/>
      <family val="2"/>
      <charset val="162"/>
    </font>
    <font>
      <sz val="9"/>
      <name val="Arial Tur"/>
      <charset val="162"/>
    </font>
    <font>
      <b/>
      <sz val="14"/>
      <color indexed="9"/>
      <name val="Arial Tur"/>
      <charset val="162"/>
    </font>
    <font>
      <sz val="10"/>
      <color indexed="9"/>
      <name val="Arial Tur"/>
      <charset val="162"/>
    </font>
    <font>
      <b/>
      <sz val="24"/>
      <color indexed="9"/>
      <name val="Arial Tur"/>
      <charset val="162"/>
    </font>
    <font>
      <sz val="24"/>
      <color indexed="9"/>
      <name val="Arial Tur"/>
      <charset val="162"/>
    </font>
    <font>
      <b/>
      <sz val="8"/>
      <name val="Arial Tur"/>
      <family val="2"/>
      <charset val="162"/>
    </font>
    <font>
      <b/>
      <sz val="7"/>
      <color indexed="8"/>
      <name val="Arial Tur"/>
      <charset val="162"/>
    </font>
    <font>
      <b/>
      <sz val="7"/>
      <color indexed="8"/>
      <name val="Arial"/>
      <family val="2"/>
      <charset val="162"/>
    </font>
    <font>
      <u/>
      <sz val="10"/>
      <name val="Arial Tur"/>
      <charset val="162"/>
    </font>
    <font>
      <b/>
      <u/>
      <sz val="10"/>
      <name val="Arial Tur"/>
      <charset val="162"/>
    </font>
    <font>
      <sz val="8"/>
      <color rgb="FF000000"/>
      <name val="Arial"/>
      <family val="2"/>
      <charset val="162"/>
    </font>
    <font>
      <sz val="8"/>
      <color theme="0"/>
      <name val="Arial"/>
      <family val="2"/>
      <charset val="162"/>
    </font>
    <font>
      <sz val="8"/>
      <color theme="0"/>
      <name val="Arial Tur"/>
      <charset val="162"/>
    </font>
    <font>
      <sz val="16"/>
      <color theme="0"/>
      <name val="Arial Tur"/>
      <charset val="162"/>
    </font>
    <font>
      <sz val="10"/>
      <color theme="0"/>
      <name val="Arial Tur"/>
      <charset val="162"/>
    </font>
    <font>
      <sz val="10"/>
      <color theme="3" tint="-0.249977111117893"/>
      <name val="Arial Tur"/>
      <charset val="162"/>
    </font>
    <font>
      <b/>
      <u/>
      <sz val="12"/>
      <name val="Arial Tur"/>
      <charset val="162"/>
    </font>
    <font>
      <sz val="11"/>
      <color theme="1"/>
      <name val="Arial"/>
      <family val="2"/>
      <charset val="162"/>
    </font>
  </fonts>
  <fills count="27">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23"/>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42"/>
        <bgColor indexed="64"/>
      </patternFill>
    </fill>
    <fill>
      <patternFill patternType="solid">
        <fgColor rgb="FFFFFFFF"/>
        <bgColor rgb="FFFFFFCC"/>
      </patternFill>
    </fill>
    <fill>
      <patternFill patternType="solid">
        <fgColor rgb="FFCCFFFF"/>
        <bgColor rgb="FFCCFFFF"/>
      </patternFill>
    </fill>
    <fill>
      <patternFill patternType="solid">
        <fgColor theme="0"/>
        <bgColor indexed="64"/>
      </patternFill>
    </fill>
    <fill>
      <patternFill patternType="solid">
        <fgColor theme="8" tint="0.59999389629810485"/>
        <bgColor rgb="FFCCFFFF"/>
      </patternFill>
    </fill>
    <fill>
      <patternFill patternType="solid">
        <fgColor theme="8" tint="0.79998168889431442"/>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00B050"/>
        <bgColor indexed="64"/>
      </patternFill>
    </fill>
  </fills>
  <borders count="67">
    <border>
      <left/>
      <right/>
      <top/>
      <bottom/>
      <diagonal/>
    </border>
    <border>
      <left style="thin">
        <color indexed="8"/>
      </left>
      <right style="thin">
        <color indexed="8"/>
      </right>
      <top style="thin">
        <color indexed="8"/>
      </top>
      <bottom style="thin">
        <color indexed="8"/>
      </bottom>
      <diagonal/>
    </border>
    <border>
      <left style="thin">
        <color indexed="16"/>
      </left>
      <right style="thin">
        <color indexed="16"/>
      </right>
      <top style="thin">
        <color indexed="16"/>
      </top>
      <bottom style="thin">
        <color indexed="16"/>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top style="thin">
        <color indexed="8"/>
      </top>
      <bottom style="double">
        <color indexed="64"/>
      </bottom>
      <diagonal/>
    </border>
    <border>
      <left/>
      <right style="thin">
        <color indexed="8"/>
      </right>
      <top/>
      <bottom/>
      <diagonal/>
    </border>
    <border>
      <left style="double">
        <color indexed="64"/>
      </left>
      <right style="double">
        <color indexed="64"/>
      </right>
      <top style="double">
        <color indexed="64"/>
      </top>
      <bottom style="double">
        <color indexed="64"/>
      </bottom>
      <diagonal/>
    </border>
    <border>
      <left style="thin">
        <color indexed="16"/>
      </left>
      <right style="thin">
        <color indexed="16"/>
      </right>
      <top style="thin">
        <color indexed="16"/>
      </top>
      <bottom/>
      <diagonal/>
    </border>
    <border>
      <left style="thin">
        <color indexed="16"/>
      </left>
      <right style="thin">
        <color indexed="16"/>
      </right>
      <top/>
      <bottom/>
      <diagonal/>
    </border>
    <border>
      <left style="thin">
        <color indexed="16"/>
      </left>
      <right style="thin">
        <color indexed="16"/>
      </right>
      <top/>
      <bottom style="thin">
        <color indexed="16"/>
      </bottom>
      <diagonal/>
    </border>
    <border>
      <left style="thin">
        <color indexed="16"/>
      </left>
      <right/>
      <top style="thin">
        <color indexed="16"/>
      </top>
      <bottom/>
      <diagonal/>
    </border>
    <border>
      <left/>
      <right/>
      <top style="thin">
        <color indexed="16"/>
      </top>
      <bottom/>
      <diagonal/>
    </border>
    <border>
      <left/>
      <right style="thin">
        <color indexed="16"/>
      </right>
      <top style="thin">
        <color indexed="16"/>
      </top>
      <bottom/>
      <diagonal/>
    </border>
    <border>
      <left style="thin">
        <color indexed="16"/>
      </left>
      <right/>
      <top/>
      <bottom style="thin">
        <color indexed="16"/>
      </bottom>
      <diagonal/>
    </border>
    <border>
      <left/>
      <right/>
      <top/>
      <bottom style="thin">
        <color indexed="16"/>
      </bottom>
      <diagonal/>
    </border>
    <border>
      <left/>
      <right style="thin">
        <color indexed="16"/>
      </right>
      <top/>
      <bottom style="thin">
        <color indexed="16"/>
      </bottom>
      <diagonal/>
    </border>
    <border>
      <left/>
      <right style="thin">
        <color indexed="8"/>
      </right>
      <top style="thin">
        <color indexed="64"/>
      </top>
      <bottom/>
      <diagonal/>
    </border>
    <border>
      <left/>
      <right style="thin">
        <color indexed="8"/>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bottom/>
      <diagonal/>
    </border>
    <border>
      <left/>
      <right style="double">
        <color theme="5"/>
      </right>
      <top/>
      <bottom/>
      <diagonal/>
    </border>
    <border>
      <left/>
      <right/>
      <top/>
      <bottom style="double">
        <color theme="5"/>
      </bottom>
      <diagonal/>
    </border>
    <border>
      <left/>
      <right style="double">
        <color theme="5"/>
      </right>
      <top/>
      <bottom style="double">
        <color theme="5"/>
      </bottom>
      <diagonal/>
    </border>
    <border>
      <left style="double">
        <color theme="5"/>
      </left>
      <right/>
      <top style="double">
        <color theme="5"/>
      </top>
      <bottom/>
      <diagonal/>
    </border>
    <border>
      <left/>
      <right/>
      <top style="double">
        <color theme="5"/>
      </top>
      <bottom/>
      <diagonal/>
    </border>
    <border>
      <left/>
      <right style="double">
        <color theme="5"/>
      </right>
      <top style="double">
        <color theme="5"/>
      </top>
      <bottom/>
      <diagonal/>
    </border>
    <border>
      <left style="double">
        <color theme="5"/>
      </left>
      <right/>
      <top/>
      <bottom/>
      <diagonal/>
    </border>
    <border>
      <left style="double">
        <color theme="5"/>
      </left>
      <right/>
      <top/>
      <bottom style="double">
        <color theme="5"/>
      </bottom>
      <diagonal/>
    </border>
    <border>
      <left style="double">
        <color indexed="64"/>
      </left>
      <right style="double">
        <color indexed="64"/>
      </right>
      <top style="double">
        <color indexed="64"/>
      </top>
      <bottom style="double">
        <color theme="5"/>
      </bottom>
      <diagonal/>
    </border>
    <border>
      <left style="medium">
        <color rgb="FFDDDDDD"/>
      </left>
      <right style="medium">
        <color rgb="FFDDDDDD"/>
      </right>
      <top style="medium">
        <color rgb="FFDDDDDD"/>
      </top>
      <bottom style="medium">
        <color rgb="FFDDDDDD"/>
      </bottom>
      <diagonal/>
    </border>
  </borders>
  <cellStyleXfs count="2">
    <xf numFmtId="0" fontId="0" fillId="0" borderId="0"/>
    <xf numFmtId="0" fontId="14" fillId="0" borderId="0" applyNumberFormat="0" applyFill="0" applyBorder="0" applyAlignment="0" applyProtection="0">
      <alignment vertical="top"/>
      <protection locked="0"/>
    </xf>
  </cellStyleXfs>
  <cellXfs count="467">
    <xf numFmtId="0" fontId="0" fillId="0" borderId="0" xfId="0"/>
    <xf numFmtId="0" fontId="4" fillId="2" borderId="0" xfId="0" applyFont="1" applyFill="1" applyAlignment="1">
      <alignment horizontal="center" vertical="center" wrapText="1"/>
    </xf>
    <xf numFmtId="0" fontId="0" fillId="3" borderId="0" xfId="0" applyFill="1"/>
    <xf numFmtId="0" fontId="8" fillId="3" borderId="0" xfId="0" applyFont="1" applyFill="1" applyAlignment="1">
      <alignment horizontal="center" vertical="center" wrapText="1"/>
    </xf>
    <xf numFmtId="0" fontId="0" fillId="2" borderId="0" xfId="0" applyFill="1"/>
    <xf numFmtId="1" fontId="27" fillId="2" borderId="1" xfId="0" applyNumberFormat="1" applyFont="1" applyFill="1" applyBorder="1" applyAlignment="1">
      <alignment horizontal="center" vertical="center" wrapText="1"/>
    </xf>
    <xf numFmtId="2" fontId="27" fillId="2" borderId="1" xfId="0" applyNumberFormat="1" applyFont="1" applyFill="1" applyBorder="1" applyAlignment="1">
      <alignment horizontal="center" vertical="center" wrapText="1"/>
    </xf>
    <xf numFmtId="2" fontId="26" fillId="2" borderId="1" xfId="0" applyNumberFormat="1" applyFont="1" applyFill="1" applyBorder="1" applyAlignment="1">
      <alignment horizontal="center" vertical="center" wrapText="1"/>
    </xf>
    <xf numFmtId="0" fontId="17" fillId="2" borderId="0" xfId="0" applyFont="1" applyFill="1"/>
    <xf numFmtId="0" fontId="3" fillId="2" borderId="0" xfId="0" applyFont="1" applyFill="1" applyAlignment="1">
      <alignment horizontal="center" vertical="center" shrinkToFit="1"/>
    </xf>
    <xf numFmtId="0" fontId="2" fillId="2" borderId="0" xfId="0" applyFont="1" applyFill="1"/>
    <xf numFmtId="0" fontId="7" fillId="2" borderId="0" xfId="0" applyFont="1" applyFill="1" applyAlignment="1">
      <alignment horizontal="center" vertical="center" wrapText="1"/>
    </xf>
    <xf numFmtId="1" fontId="29"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textRotation="90"/>
    </xf>
    <xf numFmtId="0" fontId="25" fillId="4" borderId="1" xfId="0" applyFont="1" applyFill="1" applyBorder="1" applyAlignment="1">
      <alignment horizontal="center" vertical="center"/>
    </xf>
    <xf numFmtId="0" fontId="26" fillId="4" borderId="1" xfId="0" applyFont="1" applyFill="1" applyBorder="1" applyAlignment="1">
      <alignment horizontal="center" vertical="center" textRotation="90" wrapText="1"/>
    </xf>
    <xf numFmtId="0" fontId="15" fillId="5" borderId="1" xfId="0" applyFont="1" applyFill="1" applyBorder="1" applyAlignment="1">
      <alignment horizontal="center" vertical="center" wrapText="1" shrinkToFit="1"/>
    </xf>
    <xf numFmtId="1" fontId="29" fillId="5" borderId="1" xfId="0" applyNumberFormat="1" applyFont="1" applyFill="1" applyBorder="1" applyAlignment="1">
      <alignment horizontal="center" vertical="center" wrapText="1"/>
    </xf>
    <xf numFmtId="0" fontId="6" fillId="0" borderId="2" xfId="0" applyFont="1" applyBorder="1" applyAlignment="1" applyProtection="1">
      <alignment horizontal="center" vertical="center" wrapText="1" shrinkToFit="1"/>
      <protection locked="0"/>
    </xf>
    <xf numFmtId="0" fontId="6" fillId="0" borderId="1" xfId="0" applyFont="1" applyBorder="1" applyAlignment="1" applyProtection="1">
      <alignment horizontal="center" vertical="center" wrapText="1" shrinkToFit="1"/>
      <protection locked="0"/>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0" fillId="2" borderId="0" xfId="0" applyFill="1" applyAlignment="1">
      <alignment horizontal="center" vertical="center" wrapText="1" shrinkToFit="1"/>
    </xf>
    <xf numFmtId="0" fontId="0" fillId="2" borderId="0" xfId="0" applyFill="1" applyAlignment="1">
      <alignment horizontal="center" vertical="center" textRotation="90" wrapText="1" shrinkToFit="1"/>
    </xf>
    <xf numFmtId="0" fontId="0" fillId="3" borderId="0" xfId="0" applyFill="1" applyAlignment="1">
      <alignment vertical="center" wrapText="1"/>
    </xf>
    <xf numFmtId="0" fontId="19" fillId="2" borderId="0" xfId="1" applyFont="1" applyFill="1" applyBorder="1" applyAlignment="1" applyProtection="1">
      <alignment horizontal="center" vertical="center"/>
    </xf>
    <xf numFmtId="0" fontId="12"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8" fillId="2" borderId="0" xfId="0" applyFont="1" applyFill="1" applyAlignment="1">
      <alignment horizontal="center" vertical="center" wrapText="1"/>
    </xf>
    <xf numFmtId="0" fontId="15" fillId="5" borderId="3" xfId="0" applyFont="1" applyFill="1" applyBorder="1" applyAlignment="1">
      <alignment horizontal="center" vertical="center" wrapText="1" shrinkToFit="1"/>
    </xf>
    <xf numFmtId="0" fontId="15" fillId="8" borderId="1" xfId="0" applyFont="1" applyFill="1" applyBorder="1" applyAlignment="1">
      <alignment horizontal="center" vertical="center" textRotation="90" wrapText="1" shrinkToFit="1"/>
    </xf>
    <xf numFmtId="0" fontId="28" fillId="8" borderId="1" xfId="0" applyFont="1" applyFill="1" applyBorder="1" applyAlignment="1">
      <alignment horizontal="center" vertical="center" shrinkToFit="1"/>
    </xf>
    <xf numFmtId="0" fontId="26" fillId="8" borderId="1" xfId="0" applyFont="1" applyFill="1" applyBorder="1" applyAlignment="1">
      <alignment horizontal="center" vertical="center" shrinkToFit="1"/>
    </xf>
    <xf numFmtId="0" fontId="23" fillId="2" borderId="0" xfId="0" applyFont="1" applyFill="1"/>
    <xf numFmtId="0" fontId="40" fillId="0" borderId="1" xfId="0" applyFont="1" applyBorder="1" applyAlignment="1">
      <alignment horizontal="center" vertical="center" wrapText="1"/>
    </xf>
    <xf numFmtId="0" fontId="40" fillId="0" borderId="1" xfId="0" applyFont="1" applyBorder="1" applyAlignment="1">
      <alignment horizontal="center" vertical="center" shrinkToFit="1"/>
    </xf>
    <xf numFmtId="1" fontId="40" fillId="0" borderId="1" xfId="0" applyNumberFormat="1" applyFont="1" applyBorder="1" applyAlignment="1">
      <alignment horizontal="center" vertical="center" shrinkToFit="1"/>
    </xf>
    <xf numFmtId="2" fontId="29" fillId="0" borderId="1" xfId="0" applyNumberFormat="1" applyFont="1" applyBorder="1" applyAlignment="1">
      <alignment horizontal="center" vertical="center" shrinkToFit="1"/>
    </xf>
    <xf numFmtId="1" fontId="29" fillId="0" borderId="1" xfId="0" applyNumberFormat="1" applyFont="1" applyBorder="1" applyAlignment="1">
      <alignment horizontal="center" vertical="center" shrinkToFit="1"/>
    </xf>
    <xf numFmtId="1" fontId="26" fillId="4" borderId="4" xfId="0" applyNumberFormat="1" applyFont="1" applyFill="1" applyBorder="1" applyAlignment="1">
      <alignment horizontal="center" vertical="center" wrapText="1" shrinkToFit="1"/>
    </xf>
    <xf numFmtId="0" fontId="25" fillId="9" borderId="1" xfId="0" applyFont="1" applyFill="1" applyBorder="1" applyAlignment="1">
      <alignment horizontal="center" vertical="center" wrapText="1" shrinkToFit="1"/>
    </xf>
    <xf numFmtId="0" fontId="25" fillId="9" borderId="2" xfId="0" applyFont="1" applyFill="1" applyBorder="1" applyAlignment="1">
      <alignment horizontal="center" vertical="center" wrapText="1" shrinkToFit="1"/>
    </xf>
    <xf numFmtId="0" fontId="16" fillId="2" borderId="0" xfId="0" applyFont="1" applyFill="1" applyAlignment="1">
      <alignment wrapText="1"/>
    </xf>
    <xf numFmtId="2" fontId="26" fillId="2" borderId="1" xfId="0" applyNumberFormat="1" applyFont="1" applyFill="1" applyBorder="1" applyAlignment="1">
      <alignment horizontal="center" textRotation="90" wrapText="1"/>
    </xf>
    <xf numFmtId="1" fontId="26" fillId="2" borderId="1" xfId="0" applyNumberFormat="1" applyFont="1" applyFill="1" applyBorder="1" applyAlignment="1">
      <alignment horizontal="center" textRotation="90" wrapText="1"/>
    </xf>
    <xf numFmtId="2" fontId="26" fillId="2" borderId="3" xfId="0" applyNumberFormat="1" applyFont="1" applyFill="1" applyBorder="1" applyAlignment="1">
      <alignment horizontal="center" textRotation="90" wrapText="1"/>
    </xf>
    <xf numFmtId="2" fontId="26" fillId="2" borderId="5" xfId="0" applyNumberFormat="1" applyFont="1" applyFill="1" applyBorder="1" applyAlignment="1">
      <alignment horizontal="center" textRotation="90" wrapText="1"/>
    </xf>
    <xf numFmtId="1" fontId="26" fillId="2" borderId="5" xfId="0" applyNumberFormat="1" applyFont="1" applyFill="1" applyBorder="1" applyAlignment="1">
      <alignment horizontal="center" textRotation="90" wrapText="1"/>
    </xf>
    <xf numFmtId="0" fontId="16" fillId="0" borderId="0" xfId="0" applyFont="1" applyAlignment="1">
      <alignment horizontal="center" vertical="center" wrapText="1"/>
    </xf>
    <xf numFmtId="0" fontId="16" fillId="0" borderId="0" xfId="0" applyFont="1" applyAlignment="1">
      <alignment horizontal="center" textRotation="90" wrapText="1"/>
    </xf>
    <xf numFmtId="0" fontId="1" fillId="0" borderId="0" xfId="0" applyFont="1" applyAlignment="1">
      <alignment horizontal="center" vertical="center" wrapText="1"/>
    </xf>
    <xf numFmtId="0" fontId="16" fillId="2" borderId="0" xfId="0" applyFont="1" applyFill="1" applyAlignment="1">
      <alignment horizontal="center" vertical="center" wrapText="1"/>
    </xf>
    <xf numFmtId="0" fontId="16" fillId="2" borderId="0" xfId="0" applyFont="1" applyFill="1" applyAlignment="1">
      <alignment horizontal="center" textRotation="90" wrapText="1"/>
    </xf>
    <xf numFmtId="0" fontId="1" fillId="2" borderId="0" xfId="0" applyFont="1" applyFill="1" applyAlignment="1">
      <alignment horizontal="center" vertical="center" wrapText="1"/>
    </xf>
    <xf numFmtId="0" fontId="16" fillId="2" borderId="0" xfId="0" applyFont="1" applyFill="1" applyAlignment="1">
      <alignment horizontal="center" wrapText="1"/>
    </xf>
    <xf numFmtId="0" fontId="1" fillId="2" borderId="0" xfId="0" applyFont="1" applyFill="1" applyAlignment="1">
      <alignment vertical="center" wrapText="1"/>
    </xf>
    <xf numFmtId="49" fontId="1" fillId="0" borderId="7" xfId="0" applyNumberFormat="1" applyFont="1" applyBorder="1" applyAlignment="1">
      <alignment horizontal="center" vertical="center" wrapText="1"/>
    </xf>
    <xf numFmtId="0" fontId="1" fillId="2" borderId="8" xfId="0" applyFont="1" applyFill="1" applyBorder="1" applyAlignment="1">
      <alignment horizontal="right" vertical="center" wrapText="1"/>
    </xf>
    <xf numFmtId="0" fontId="1" fillId="2" borderId="7" xfId="0" applyFont="1" applyFill="1" applyBorder="1" applyAlignment="1">
      <alignment horizontal="center" wrapText="1"/>
    </xf>
    <xf numFmtId="2" fontId="1" fillId="2" borderId="7" xfId="0" applyNumberFormat="1" applyFont="1" applyFill="1" applyBorder="1" applyAlignment="1">
      <alignment horizontal="center" wrapText="1"/>
    </xf>
    <xf numFmtId="2" fontId="16" fillId="2" borderId="0" xfId="0" applyNumberFormat="1" applyFont="1" applyFill="1" applyAlignment="1">
      <alignment wrapText="1"/>
    </xf>
    <xf numFmtId="0" fontId="16" fillId="2" borderId="0" xfId="0" applyFont="1" applyFill="1" applyAlignment="1">
      <alignment horizontal="right" vertical="center" wrapText="1"/>
    </xf>
    <xf numFmtId="2" fontId="16" fillId="2" borderId="0" xfId="0" applyNumberFormat="1" applyFont="1" applyFill="1" applyAlignment="1">
      <alignment horizontal="right" wrapText="1"/>
    </xf>
    <xf numFmtId="0" fontId="1" fillId="2" borderId="8" xfId="0" applyFont="1" applyFill="1" applyBorder="1" applyAlignment="1">
      <alignment horizontal="right" wrapText="1"/>
    </xf>
    <xf numFmtId="0" fontId="0" fillId="2" borderId="0" xfId="0" applyFill="1" applyAlignment="1">
      <alignment wrapText="1"/>
    </xf>
    <xf numFmtId="0" fontId="47" fillId="2" borderId="0" xfId="0" applyFont="1" applyFill="1"/>
    <xf numFmtId="0" fontId="47" fillId="2" borderId="10" xfId="0" applyFont="1" applyFill="1" applyBorder="1"/>
    <xf numFmtId="0" fontId="47" fillId="2" borderId="11" xfId="0" applyFont="1" applyFill="1" applyBorder="1"/>
    <xf numFmtId="0" fontId="47" fillId="2" borderId="12" xfId="0" applyFont="1" applyFill="1" applyBorder="1"/>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9" fillId="3" borderId="14" xfId="0" applyFont="1" applyFill="1" applyBorder="1" applyAlignment="1">
      <alignment horizontal="center" vertical="center"/>
    </xf>
    <xf numFmtId="0" fontId="0" fillId="3" borderId="15" xfId="0" applyFill="1" applyBorder="1" applyAlignment="1">
      <alignment horizontal="center" vertical="center"/>
    </xf>
    <xf numFmtId="0" fontId="9" fillId="3" borderId="16" xfId="0" applyFont="1" applyFill="1" applyBorder="1" applyAlignment="1">
      <alignment horizontal="center" vertical="center"/>
    </xf>
    <xf numFmtId="0" fontId="0" fillId="3" borderId="0" xfId="0" applyFill="1" applyAlignment="1">
      <alignment horizontal="center" vertical="center"/>
    </xf>
    <xf numFmtId="0" fontId="41" fillId="2" borderId="0" xfId="0" applyFont="1" applyFill="1" applyAlignment="1">
      <alignment horizontal="center" vertical="center"/>
    </xf>
    <xf numFmtId="0" fontId="9" fillId="3" borderId="0" xfId="0" applyFont="1" applyFill="1" applyAlignment="1">
      <alignment horizontal="center" vertical="center"/>
    </xf>
    <xf numFmtId="0" fontId="0" fillId="3" borderId="10" xfId="0" applyFill="1" applyBorder="1" applyAlignment="1">
      <alignment horizontal="center" vertical="center"/>
    </xf>
    <xf numFmtId="0" fontId="34" fillId="2" borderId="11" xfId="0" applyFont="1" applyFill="1" applyBorder="1" applyAlignment="1">
      <alignment horizontal="center" vertical="center"/>
    </xf>
    <xf numFmtId="0" fontId="9" fillId="3" borderId="12" xfId="0" applyFont="1" applyFill="1" applyBorder="1" applyAlignment="1">
      <alignment horizontal="center" vertical="center"/>
    </xf>
    <xf numFmtId="0" fontId="0" fillId="2" borderId="0" xfId="0" applyFill="1" applyAlignment="1">
      <alignment horizontal="center" vertical="center"/>
    </xf>
    <xf numFmtId="0" fontId="23" fillId="3" borderId="0" xfId="0" applyFont="1" applyFill="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42" fillId="2" borderId="17" xfId="1" applyFont="1" applyFill="1" applyBorder="1" applyAlignment="1" applyProtection="1">
      <alignment horizontal="center" vertical="center" wrapText="1"/>
    </xf>
    <xf numFmtId="0" fontId="0" fillId="2" borderId="17" xfId="0" applyFill="1" applyBorder="1" applyAlignment="1">
      <alignment horizontal="center" vertical="center"/>
    </xf>
    <xf numFmtId="0" fontId="0" fillId="2" borderId="17" xfId="0" applyFill="1" applyBorder="1"/>
    <xf numFmtId="0" fontId="0" fillId="2" borderId="16" xfId="0" applyFill="1" applyBorder="1" applyAlignment="1">
      <alignment horizontal="center" vertical="center"/>
    </xf>
    <xf numFmtId="0" fontId="42" fillId="2" borderId="0" xfId="1" applyFont="1" applyFill="1" applyBorder="1" applyAlignment="1" applyProtection="1">
      <alignment horizontal="center" vertical="center" wrapText="1"/>
    </xf>
    <xf numFmtId="0" fontId="0" fillId="3" borderId="11" xfId="0" applyFill="1" applyBorder="1" applyAlignment="1">
      <alignment horizontal="center" vertical="center"/>
    </xf>
    <xf numFmtId="0" fontId="0" fillId="2" borderId="11" xfId="0" applyFill="1" applyBorder="1" applyAlignment="1">
      <alignment horizontal="center" vertical="center"/>
    </xf>
    <xf numFmtId="0" fontId="0" fillId="2" borderId="11" xfId="0" applyFill="1" applyBorder="1"/>
    <xf numFmtId="0" fontId="7" fillId="3" borderId="11" xfId="0" applyFont="1" applyFill="1" applyBorder="1" applyAlignment="1">
      <alignment horizontal="center" vertical="center"/>
    </xf>
    <xf numFmtId="0" fontId="0" fillId="2" borderId="12" xfId="0"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xf>
    <xf numFmtId="0" fontId="22" fillId="2" borderId="13" xfId="0" applyFont="1" applyFill="1" applyBorder="1"/>
    <xf numFmtId="0" fontId="22" fillId="2" borderId="0" xfId="0" applyFont="1" applyFill="1"/>
    <xf numFmtId="0" fontId="10" fillId="2" borderId="0" xfId="0" applyFont="1" applyFill="1" applyAlignment="1">
      <alignment horizontal="center" vertical="center"/>
    </xf>
    <xf numFmtId="0" fontId="5" fillId="2" borderId="0" xfId="0" applyFont="1" applyFill="1" applyAlignment="1">
      <alignment horizontal="center" vertical="center"/>
    </xf>
    <xf numFmtId="0" fontId="0" fillId="2" borderId="15" xfId="0" applyFill="1" applyBorder="1"/>
    <xf numFmtId="0" fontId="0" fillId="2" borderId="10" xfId="0" applyFill="1" applyBorder="1"/>
    <xf numFmtId="0" fontId="0" fillId="3" borderId="12" xfId="0" applyFill="1" applyBorder="1" applyAlignment="1">
      <alignment horizontal="center" vertical="center"/>
    </xf>
    <xf numFmtId="0" fontId="0" fillId="3" borderId="17" xfId="0" applyFill="1" applyBorder="1" applyAlignment="1">
      <alignment horizontal="center" vertical="center"/>
    </xf>
    <xf numFmtId="0" fontId="0" fillId="3" borderId="16" xfId="0" applyFill="1" applyBorder="1" applyAlignment="1">
      <alignment horizontal="center" vertical="center"/>
    </xf>
    <xf numFmtId="0" fontId="23" fillId="2" borderId="0" xfId="0" applyFont="1" applyFill="1" applyAlignment="1">
      <alignment vertical="center"/>
    </xf>
    <xf numFmtId="0" fontId="11" fillId="2" borderId="1" xfId="0" applyFont="1" applyFill="1" applyBorder="1" applyAlignment="1">
      <alignment vertical="center"/>
    </xf>
    <xf numFmtId="2" fontId="25" fillId="4" borderId="4" xfId="0" applyNumberFormat="1" applyFont="1" applyFill="1" applyBorder="1" applyAlignment="1">
      <alignment horizontal="center" vertical="center"/>
    </xf>
    <xf numFmtId="2" fontId="25" fillId="4" borderId="1" xfId="0" applyNumberFormat="1" applyFont="1" applyFill="1" applyBorder="1" applyAlignment="1">
      <alignment horizontal="center" vertical="center"/>
    </xf>
    <xf numFmtId="0" fontId="41" fillId="2" borderId="8" xfId="0" applyFont="1" applyFill="1" applyBorder="1" applyAlignment="1">
      <alignment horizontal="right" vertical="center"/>
    </xf>
    <xf numFmtId="0" fontId="41" fillId="2" borderId="9" xfId="0" applyFont="1" applyFill="1" applyBorder="1" applyAlignment="1">
      <alignment horizontal="center" vertical="center"/>
    </xf>
    <xf numFmtId="2" fontId="41" fillId="2" borderId="8" xfId="0" applyNumberFormat="1" applyFont="1" applyFill="1" applyBorder="1" applyAlignment="1">
      <alignment horizontal="right" vertical="center"/>
    </xf>
    <xf numFmtId="2" fontId="41" fillId="2" borderId="9" xfId="0" applyNumberFormat="1" applyFont="1" applyFill="1" applyBorder="1" applyAlignment="1">
      <alignment horizontal="center" vertical="center"/>
    </xf>
    <xf numFmtId="0" fontId="44" fillId="2" borderId="0" xfId="0" applyFont="1" applyFill="1" applyAlignment="1">
      <alignment horizontal="right" vertical="center" wrapText="1"/>
    </xf>
    <xf numFmtId="0" fontId="44" fillId="2" borderId="0" xfId="0" applyFont="1" applyFill="1" applyAlignment="1">
      <alignment horizontal="center" vertical="center" textRotation="90" wrapText="1"/>
    </xf>
    <xf numFmtId="0" fontId="23" fillId="0" borderId="0" xfId="0" applyFont="1" applyAlignment="1">
      <alignment vertical="center"/>
    </xf>
    <xf numFmtId="0" fontId="23" fillId="0" borderId="1"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0" fontId="1" fillId="6" borderId="1" xfId="0" applyFont="1" applyFill="1" applyBorder="1" applyAlignment="1" applyProtection="1">
      <alignment horizontal="center" textRotation="90" shrinkToFit="1"/>
      <protection locked="0"/>
    </xf>
    <xf numFmtId="0" fontId="7" fillId="0" borderId="1" xfId="0" applyFont="1" applyBorder="1" applyAlignment="1" applyProtection="1">
      <alignment horizontal="center" vertical="center" wrapText="1" shrinkToFit="1"/>
      <protection locked="0"/>
    </xf>
    <xf numFmtId="0" fontId="50" fillId="16" borderId="7" xfId="0" applyFont="1" applyFill="1" applyBorder="1" applyAlignment="1" applyProtection="1">
      <alignment horizontal="center" vertical="center" wrapText="1" shrinkToFit="1"/>
      <protection locked="0"/>
    </xf>
    <xf numFmtId="0" fontId="55" fillId="17" borderId="7" xfId="0" applyFont="1" applyFill="1" applyBorder="1" applyAlignment="1" applyProtection="1">
      <alignment horizontal="center" vertical="center" shrinkToFit="1"/>
      <protection locked="0"/>
    </xf>
    <xf numFmtId="0" fontId="1" fillId="2" borderId="8" xfId="0" applyFont="1" applyFill="1" applyBorder="1" applyAlignment="1">
      <alignment horizontal="center" vertical="center" wrapText="1"/>
    </xf>
    <xf numFmtId="0" fontId="51" fillId="4" borderId="4" xfId="0" applyFont="1" applyFill="1" applyBorder="1" applyAlignment="1">
      <alignment horizontal="center" vertical="center" wrapText="1" shrinkToFit="1"/>
    </xf>
    <xf numFmtId="2" fontId="52" fillId="4" borderId="4" xfId="0" applyNumberFormat="1" applyFont="1" applyFill="1" applyBorder="1" applyAlignment="1">
      <alignment horizontal="center" vertical="center" wrapText="1" shrinkToFit="1"/>
    </xf>
    <xf numFmtId="1" fontId="52" fillId="4" borderId="1" xfId="0" applyNumberFormat="1" applyFont="1" applyFill="1" applyBorder="1" applyAlignment="1">
      <alignment horizontal="center" vertical="center" wrapText="1" shrinkToFit="1"/>
    </xf>
    <xf numFmtId="49" fontId="56" fillId="18" borderId="0" xfId="0" applyNumberFormat="1" applyFont="1" applyFill="1" applyAlignment="1">
      <alignment horizontal="center" vertical="center" wrapText="1"/>
    </xf>
    <xf numFmtId="0" fontId="56" fillId="18" borderId="0" xfId="0" applyFont="1" applyFill="1" applyAlignment="1">
      <alignment horizontal="right" vertical="center" wrapText="1"/>
    </xf>
    <xf numFmtId="0" fontId="57" fillId="18" borderId="0" xfId="0" applyFont="1" applyFill="1" applyAlignment="1">
      <alignment horizontal="right" vertical="center"/>
    </xf>
    <xf numFmtId="0" fontId="57" fillId="18" borderId="0" xfId="0" applyFont="1" applyFill="1" applyAlignment="1">
      <alignment horizontal="center" vertical="center"/>
    </xf>
    <xf numFmtId="2" fontId="57" fillId="18" borderId="0" xfId="0" applyNumberFormat="1" applyFont="1" applyFill="1" applyAlignment="1">
      <alignment horizontal="right" vertical="center"/>
    </xf>
    <xf numFmtId="2" fontId="57" fillId="18" borderId="0" xfId="0" applyNumberFormat="1" applyFont="1" applyFill="1" applyAlignment="1">
      <alignment horizontal="center" vertical="center"/>
    </xf>
    <xf numFmtId="0" fontId="55" fillId="19" borderId="7" xfId="0" applyFont="1" applyFill="1" applyBorder="1" applyAlignment="1" applyProtection="1">
      <alignment horizontal="center" vertical="center" shrinkToFit="1"/>
      <protection locked="0"/>
    </xf>
    <xf numFmtId="0" fontId="58" fillId="18" borderId="0" xfId="0" applyFont="1" applyFill="1"/>
    <xf numFmtId="0" fontId="59" fillId="18" borderId="0" xfId="0" applyFont="1" applyFill="1"/>
    <xf numFmtId="0" fontId="0" fillId="3" borderId="11" xfId="0" applyFill="1" applyBorder="1"/>
    <xf numFmtId="0" fontId="0" fillId="3" borderId="13" xfId="0" applyFill="1" applyBorder="1"/>
    <xf numFmtId="0" fontId="0" fillId="2" borderId="13" xfId="0" applyFill="1" applyBorder="1"/>
    <xf numFmtId="0" fontId="3" fillId="3" borderId="10" xfId="0" applyFont="1" applyFill="1" applyBorder="1"/>
    <xf numFmtId="0" fontId="1" fillId="0" borderId="7" xfId="0" applyFont="1" applyBorder="1" applyAlignment="1">
      <alignment horizontal="center" vertical="center" wrapText="1"/>
    </xf>
    <xf numFmtId="1" fontId="52" fillId="4" borderId="3" xfId="0" applyNumberFormat="1" applyFont="1" applyFill="1" applyBorder="1" applyAlignment="1">
      <alignment horizontal="center" vertical="center" wrapText="1" shrinkToFit="1"/>
    </xf>
    <xf numFmtId="2" fontId="25" fillId="4" borderId="5" xfId="0" applyNumberFormat="1" applyFont="1" applyFill="1" applyBorder="1" applyAlignment="1">
      <alignment horizontal="center" vertical="center"/>
    </xf>
    <xf numFmtId="1" fontId="29" fillId="5" borderId="24" xfId="0" applyNumberFormat="1" applyFont="1" applyFill="1" applyBorder="1" applyAlignment="1">
      <alignment horizontal="center" vertical="center" wrapText="1"/>
    </xf>
    <xf numFmtId="1" fontId="29" fillId="4" borderId="24" xfId="0" applyNumberFormat="1" applyFont="1" applyFill="1" applyBorder="1" applyAlignment="1">
      <alignment horizontal="center" vertical="center" wrapText="1"/>
    </xf>
    <xf numFmtId="1" fontId="27" fillId="2" borderId="24" xfId="0" applyNumberFormat="1" applyFont="1" applyFill="1" applyBorder="1" applyAlignment="1">
      <alignment horizontal="center" vertical="center" wrapText="1"/>
    </xf>
    <xf numFmtId="2" fontId="26" fillId="2" borderId="24" xfId="0" applyNumberFormat="1" applyFont="1" applyFill="1" applyBorder="1" applyAlignment="1">
      <alignment horizontal="center" vertical="center" wrapText="1"/>
    </xf>
    <xf numFmtId="2" fontId="27" fillId="2" borderId="24" xfId="0" applyNumberFormat="1" applyFont="1" applyFill="1" applyBorder="1" applyAlignment="1">
      <alignment horizontal="center" vertical="center" wrapText="1"/>
    </xf>
    <xf numFmtId="0" fontId="15" fillId="5" borderId="7" xfId="0" applyFont="1" applyFill="1" applyBorder="1" applyAlignment="1">
      <alignment horizontal="center" vertical="center" wrapText="1" shrinkToFit="1"/>
    </xf>
    <xf numFmtId="1" fontId="29" fillId="5" borderId="7" xfId="0" applyNumberFormat="1" applyFont="1" applyFill="1" applyBorder="1" applyAlignment="1">
      <alignment horizontal="center" vertical="center" wrapText="1"/>
    </xf>
    <xf numFmtId="1" fontId="29" fillId="4" borderId="7" xfId="0" applyNumberFormat="1" applyFont="1" applyFill="1" applyBorder="1" applyAlignment="1">
      <alignment horizontal="center" vertical="center" wrapText="1"/>
    </xf>
    <xf numFmtId="2" fontId="26" fillId="2" borderId="7" xfId="0" applyNumberFormat="1" applyFont="1" applyFill="1" applyBorder="1" applyAlignment="1">
      <alignment horizontal="center" vertical="center" wrapText="1"/>
    </xf>
    <xf numFmtId="0" fontId="0" fillId="2" borderId="7" xfId="0" applyFill="1" applyBorder="1"/>
    <xf numFmtId="0" fontId="1" fillId="2" borderId="25" xfId="0" applyFont="1" applyFill="1" applyBorder="1" applyAlignment="1">
      <alignment horizontal="center" vertical="center" wrapText="1"/>
    </xf>
    <xf numFmtId="0" fontId="0" fillId="2" borderId="26" xfId="0" applyFill="1" applyBorder="1"/>
    <xf numFmtId="0" fontId="15" fillId="5" borderId="26" xfId="0" applyFont="1" applyFill="1" applyBorder="1" applyAlignment="1">
      <alignment horizontal="center" vertical="center" wrapText="1" shrinkToFit="1"/>
    </xf>
    <xf numFmtId="0" fontId="0" fillId="23" borderId="0" xfId="0" applyFill="1"/>
    <xf numFmtId="0" fontId="0" fillId="23" borderId="57" xfId="0" applyFill="1" applyBorder="1"/>
    <xf numFmtId="0" fontId="0" fillId="23" borderId="58" xfId="0" applyFill="1" applyBorder="1"/>
    <xf numFmtId="0" fontId="0" fillId="23" borderId="59" xfId="0" applyFill="1" applyBorder="1"/>
    <xf numFmtId="0" fontId="0" fillId="18" borderId="0" xfId="0" applyFill="1"/>
    <xf numFmtId="0" fontId="0" fillId="2" borderId="28" xfId="0" applyFill="1" applyBorder="1"/>
    <xf numFmtId="49" fontId="1" fillId="25" borderId="7" xfId="0" applyNumberFormat="1" applyFont="1" applyFill="1" applyBorder="1" applyAlignment="1">
      <alignment horizontal="center" vertical="center" wrapText="1"/>
    </xf>
    <xf numFmtId="0" fontId="1" fillId="25" borderId="8" xfId="0" applyFont="1" applyFill="1" applyBorder="1" applyAlignment="1">
      <alignment horizontal="right" vertical="center" wrapText="1"/>
    </xf>
    <xf numFmtId="0" fontId="16" fillId="25" borderId="8" xfId="0" applyFont="1" applyFill="1" applyBorder="1" applyAlignment="1">
      <alignment horizontal="right" vertical="center" wrapText="1"/>
    </xf>
    <xf numFmtId="0" fontId="16" fillId="2" borderId="8" xfId="0" applyFont="1" applyFill="1" applyBorder="1" applyAlignment="1">
      <alignment horizontal="right" vertical="center" wrapText="1"/>
    </xf>
    <xf numFmtId="2" fontId="1" fillId="2" borderId="9" xfId="0"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0" fontId="43" fillId="2" borderId="0" xfId="0" applyFont="1" applyFill="1" applyAlignment="1">
      <alignment horizontal="center" vertical="center" wrapText="1"/>
    </xf>
    <xf numFmtId="2" fontId="43" fillId="2" borderId="0" xfId="0" applyNumberFormat="1" applyFont="1" applyFill="1" applyAlignment="1">
      <alignment horizontal="center" vertical="center" wrapText="1"/>
    </xf>
    <xf numFmtId="0" fontId="62" fillId="0" borderId="66" xfId="0" applyFont="1" applyBorder="1" applyAlignment="1">
      <alignment wrapText="1"/>
    </xf>
    <xf numFmtId="0" fontId="1" fillId="6" borderId="1" xfId="0" applyFont="1" applyFill="1" applyBorder="1" applyAlignment="1" applyProtection="1">
      <alignment horizontal="center" textRotation="90" wrapText="1" shrinkToFit="1"/>
      <protection locked="0"/>
    </xf>
    <xf numFmtId="2" fontId="26" fillId="26" borderId="3" xfId="0" applyNumberFormat="1" applyFont="1" applyFill="1" applyBorder="1" applyAlignment="1">
      <alignment horizontal="center" textRotation="90" wrapText="1"/>
    </xf>
    <xf numFmtId="2" fontId="26" fillId="26" borderId="6" xfId="0" applyNumberFormat="1" applyFont="1" applyFill="1" applyBorder="1" applyAlignment="1">
      <alignment horizontal="center" textRotation="90" wrapText="1"/>
    </xf>
    <xf numFmtId="0" fontId="26" fillId="26" borderId="1" xfId="0" applyFont="1" applyFill="1" applyBorder="1" applyAlignment="1">
      <alignment horizontal="center" textRotation="90" wrapText="1"/>
    </xf>
    <xf numFmtId="1" fontId="29" fillId="26" borderId="7" xfId="0" applyNumberFormat="1" applyFont="1" applyFill="1" applyBorder="1" applyAlignment="1">
      <alignment horizontal="center" vertical="center" wrapText="1"/>
    </xf>
    <xf numFmtId="1" fontId="29" fillId="26" borderId="1" xfId="0" applyNumberFormat="1" applyFont="1" applyFill="1" applyBorder="1" applyAlignment="1">
      <alignment horizontal="center" vertical="center" wrapText="1"/>
    </xf>
    <xf numFmtId="1" fontId="27" fillId="26" borderId="1" xfId="0" applyNumberFormat="1" applyFont="1" applyFill="1" applyBorder="1" applyAlignment="1">
      <alignment horizontal="center" vertical="center" wrapText="1"/>
    </xf>
    <xf numFmtId="2" fontId="26" fillId="2" borderId="1" xfId="0" applyNumberFormat="1" applyFont="1" applyFill="1" applyBorder="1" applyAlignment="1">
      <alignment horizontal="center" vertical="center" wrapText="1"/>
    </xf>
    <xf numFmtId="2" fontId="27" fillId="2" borderId="1" xfId="0" applyNumberFormat="1" applyFont="1" applyFill="1" applyBorder="1" applyAlignment="1">
      <alignment horizontal="center" vertical="center" wrapText="1"/>
    </xf>
    <xf numFmtId="0" fontId="42" fillId="21" borderId="21" xfId="1" applyFont="1" applyFill="1" applyBorder="1" applyAlignment="1" applyProtection="1">
      <alignment horizontal="center" vertical="center" wrapText="1"/>
    </xf>
    <xf numFmtId="0" fontId="42" fillId="21" borderId="30" xfId="1" applyFont="1" applyFill="1" applyBorder="1" applyAlignment="1" applyProtection="1">
      <alignment horizontal="center" vertical="center" wrapText="1"/>
    </xf>
    <xf numFmtId="0" fontId="42" fillId="21" borderId="31" xfId="1" applyFont="1" applyFill="1" applyBorder="1" applyAlignment="1" applyProtection="1">
      <alignment horizontal="center" vertical="center" wrapText="1"/>
    </xf>
    <xf numFmtId="0" fontId="42" fillId="21" borderId="22" xfId="1" applyFont="1" applyFill="1" applyBorder="1" applyAlignment="1" applyProtection="1">
      <alignment horizontal="center" vertical="center" wrapText="1"/>
    </xf>
    <xf numFmtId="0" fontId="42" fillId="21" borderId="32" xfId="1" applyFont="1" applyFill="1" applyBorder="1" applyAlignment="1" applyProtection="1">
      <alignment horizontal="center" vertical="center" wrapText="1"/>
    </xf>
    <xf numFmtId="0" fontId="42" fillId="21" borderId="33" xfId="1" applyFont="1" applyFill="1" applyBorder="1" applyAlignment="1" applyProtection="1">
      <alignment horizontal="center" vertical="center" wrapText="1"/>
    </xf>
    <xf numFmtId="0" fontId="61" fillId="21" borderId="27" xfId="1" applyFont="1" applyFill="1" applyBorder="1" applyAlignment="1" applyProtection="1">
      <alignment horizontal="center" vertical="center"/>
    </xf>
    <xf numFmtId="0" fontId="61" fillId="21" borderId="28" xfId="1" applyFont="1" applyFill="1" applyBorder="1" applyAlignment="1" applyProtection="1">
      <alignment horizontal="center" vertical="center"/>
    </xf>
    <xf numFmtId="0" fontId="61" fillId="21" borderId="29" xfId="1" applyFont="1" applyFill="1" applyBorder="1" applyAlignment="1" applyProtection="1">
      <alignment horizontal="center" vertical="center"/>
    </xf>
    <xf numFmtId="0" fontId="61" fillId="21" borderId="18" xfId="1" applyFont="1" applyFill="1" applyBorder="1" applyAlignment="1" applyProtection="1">
      <alignment horizontal="center" vertical="center"/>
    </xf>
    <xf numFmtId="0" fontId="61" fillId="21" borderId="20" xfId="1" applyFont="1" applyFill="1" applyBorder="1" applyAlignment="1" applyProtection="1">
      <alignment horizontal="center" vertical="center"/>
    </xf>
    <xf numFmtId="0" fontId="61" fillId="21" borderId="19" xfId="1" applyFont="1" applyFill="1" applyBorder="1" applyAlignment="1" applyProtection="1">
      <alignment horizontal="center" vertical="center"/>
    </xf>
    <xf numFmtId="0" fontId="0" fillId="2" borderId="11" xfId="0" applyFill="1" applyBorder="1" applyAlignment="1">
      <alignment horizontal="left" wrapText="1"/>
    </xf>
    <xf numFmtId="0" fontId="0" fillId="2" borderId="12" xfId="0" applyFill="1" applyBorder="1" applyAlignment="1">
      <alignment horizontal="left" wrapText="1"/>
    </xf>
    <xf numFmtId="0" fontId="0" fillId="2" borderId="0" xfId="0" applyFill="1" applyAlignment="1">
      <alignment horizontal="left" wrapText="1"/>
    </xf>
    <xf numFmtId="0" fontId="0" fillId="2" borderId="14" xfId="0" applyFill="1" applyBorder="1" applyAlignment="1">
      <alignment horizontal="left" wrapText="1"/>
    </xf>
    <xf numFmtId="0" fontId="0" fillId="2" borderId="17" xfId="0" applyFill="1" applyBorder="1" applyAlignment="1">
      <alignment horizontal="left" wrapText="1"/>
    </xf>
    <xf numFmtId="0" fontId="0" fillId="2" borderId="16" xfId="0" applyFill="1" applyBorder="1" applyAlignment="1">
      <alignment horizontal="left" wrapText="1"/>
    </xf>
    <xf numFmtId="0" fontId="48" fillId="11" borderId="21" xfId="0" applyFont="1" applyFill="1" applyBorder="1" applyAlignment="1">
      <alignment horizontal="center" vertical="center" wrapText="1"/>
    </xf>
    <xf numFmtId="0" fontId="49" fillId="11" borderId="30" xfId="0" applyFont="1" applyFill="1" applyBorder="1" applyAlignment="1">
      <alignment horizontal="center" vertical="center"/>
    </xf>
    <xf numFmtId="0" fontId="49" fillId="11" borderId="31" xfId="0" applyFont="1" applyFill="1" applyBorder="1" applyAlignment="1">
      <alignment horizontal="center" vertical="center"/>
    </xf>
    <xf numFmtId="0" fontId="49" fillId="11" borderId="22" xfId="0" applyFont="1" applyFill="1" applyBorder="1" applyAlignment="1">
      <alignment horizontal="center" vertical="center"/>
    </xf>
    <xf numFmtId="0" fontId="49" fillId="11" borderId="32" xfId="0" applyFont="1" applyFill="1" applyBorder="1" applyAlignment="1">
      <alignment horizontal="center" vertical="center"/>
    </xf>
    <xf numFmtId="0" fontId="49" fillId="11" borderId="33" xfId="0" applyFont="1" applyFill="1" applyBorder="1" applyAlignment="1">
      <alignment horizontal="center" vertical="center"/>
    </xf>
    <xf numFmtId="0" fontId="24" fillId="12" borderId="21" xfId="1" applyFont="1" applyFill="1" applyBorder="1" applyAlignment="1" applyProtection="1">
      <alignment horizontal="center" vertical="center" shrinkToFit="1"/>
    </xf>
    <xf numFmtId="0" fontId="24" fillId="12" borderId="30" xfId="1" applyFont="1" applyFill="1" applyBorder="1" applyAlignment="1" applyProtection="1">
      <alignment horizontal="center" vertical="center" shrinkToFit="1"/>
    </xf>
    <xf numFmtId="0" fontId="24" fillId="12" borderId="31" xfId="1" applyFont="1" applyFill="1" applyBorder="1" applyAlignment="1" applyProtection="1">
      <alignment horizontal="center" vertical="center" shrinkToFit="1"/>
    </xf>
    <xf numFmtId="0" fontId="24" fillId="12" borderId="22" xfId="1" applyFont="1" applyFill="1" applyBorder="1" applyAlignment="1" applyProtection="1">
      <alignment horizontal="center" vertical="center" shrinkToFit="1"/>
    </xf>
    <xf numFmtId="0" fontId="24" fillId="12" borderId="32" xfId="1" applyFont="1" applyFill="1" applyBorder="1" applyAlignment="1" applyProtection="1">
      <alignment horizontal="center" vertical="center" shrinkToFit="1"/>
    </xf>
    <xf numFmtId="0" fontId="24" fillId="12" borderId="33" xfId="1" applyFont="1" applyFill="1" applyBorder="1" applyAlignment="1" applyProtection="1">
      <alignment horizontal="center" vertical="center" shrinkToFit="1"/>
    </xf>
    <xf numFmtId="0" fontId="46" fillId="24" borderId="4" xfId="0" applyFont="1" applyFill="1" applyBorder="1" applyAlignment="1">
      <alignment horizontal="center" vertical="center" wrapText="1"/>
    </xf>
    <xf numFmtId="0" fontId="46" fillId="24" borderId="34" xfId="0" applyFont="1" applyFill="1" applyBorder="1" applyAlignment="1">
      <alignment horizontal="center" vertical="center" wrapText="1"/>
    </xf>
    <xf numFmtId="0" fontId="46" fillId="24" borderId="24" xfId="0" applyFont="1" applyFill="1" applyBorder="1" applyAlignment="1">
      <alignment horizontal="center" vertical="center" wrapText="1"/>
    </xf>
    <xf numFmtId="0" fontId="46" fillId="24" borderId="21" xfId="0" applyFont="1" applyFill="1" applyBorder="1" applyAlignment="1">
      <alignment horizontal="center" vertical="center" wrapText="1"/>
    </xf>
    <xf numFmtId="0" fontId="46" fillId="24" borderId="30" xfId="0" applyFont="1" applyFill="1" applyBorder="1" applyAlignment="1">
      <alignment horizontal="center" vertical="center" wrapText="1"/>
    </xf>
    <xf numFmtId="0" fontId="46" fillId="24" borderId="31" xfId="0" applyFont="1" applyFill="1" applyBorder="1" applyAlignment="1">
      <alignment horizontal="center" vertical="center" wrapText="1"/>
    </xf>
    <xf numFmtId="0" fontId="46" fillId="24" borderId="22" xfId="0" applyFont="1" applyFill="1" applyBorder="1" applyAlignment="1">
      <alignment horizontal="center" vertical="center" wrapText="1"/>
    </xf>
    <xf numFmtId="0" fontId="46" fillId="24" borderId="32" xfId="0" applyFont="1" applyFill="1" applyBorder="1" applyAlignment="1">
      <alignment horizontal="center" vertical="center" wrapText="1"/>
    </xf>
    <xf numFmtId="0" fontId="46" fillId="24" borderId="33" xfId="0" applyFont="1" applyFill="1" applyBorder="1" applyAlignment="1">
      <alignment horizontal="center" vertical="center" wrapText="1"/>
    </xf>
    <xf numFmtId="0" fontId="23" fillId="2" borderId="35" xfId="0" applyFont="1" applyFill="1" applyBorder="1" applyAlignment="1">
      <alignment horizontal="center" vertical="center"/>
    </xf>
    <xf numFmtId="0" fontId="41" fillId="2" borderId="35" xfId="0" applyFont="1" applyFill="1" applyBorder="1" applyAlignment="1">
      <alignment horizontal="center" vertical="center"/>
    </xf>
    <xf numFmtId="0" fontId="24" fillId="21" borderId="21" xfId="1" applyFont="1" applyFill="1" applyBorder="1" applyAlignment="1" applyProtection="1">
      <alignment horizontal="center" vertical="center"/>
    </xf>
    <xf numFmtId="0" fontId="24" fillId="21" borderId="30" xfId="1" applyFont="1" applyFill="1" applyBorder="1" applyAlignment="1" applyProtection="1">
      <alignment horizontal="center" vertical="center"/>
    </xf>
    <xf numFmtId="0" fontId="24" fillId="21" borderId="31" xfId="1" applyFont="1" applyFill="1" applyBorder="1" applyAlignment="1" applyProtection="1">
      <alignment horizontal="center" vertical="center"/>
    </xf>
    <xf numFmtId="0" fontId="24" fillId="21" borderId="22" xfId="1" applyFont="1" applyFill="1" applyBorder="1" applyAlignment="1" applyProtection="1">
      <alignment horizontal="center" vertical="center"/>
    </xf>
    <xf numFmtId="0" fontId="24" fillId="21" borderId="32" xfId="1" applyFont="1" applyFill="1" applyBorder="1" applyAlignment="1" applyProtection="1">
      <alignment horizontal="center" vertical="center"/>
    </xf>
    <xf numFmtId="0" fontId="24" fillId="21" borderId="33" xfId="1" applyFont="1" applyFill="1" applyBorder="1" applyAlignment="1" applyProtection="1">
      <alignment horizontal="center" vertical="center"/>
    </xf>
    <xf numFmtId="0" fontId="42" fillId="21" borderId="27" xfId="1" applyFont="1" applyFill="1" applyBorder="1" applyAlignment="1" applyProtection="1">
      <alignment horizontal="center" vertical="center" wrapText="1"/>
    </xf>
    <xf numFmtId="0" fontId="42" fillId="21" borderId="28" xfId="1" applyFont="1" applyFill="1" applyBorder="1" applyAlignment="1" applyProtection="1">
      <alignment horizontal="center" vertical="center" wrapText="1"/>
    </xf>
    <xf numFmtId="0" fontId="42" fillId="21" borderId="29" xfId="1" applyFont="1" applyFill="1" applyBorder="1" applyAlignment="1" applyProtection="1">
      <alignment horizontal="center" vertical="center" wrapText="1"/>
    </xf>
    <xf numFmtId="0" fontId="42" fillId="21" borderId="18" xfId="1" applyFont="1" applyFill="1" applyBorder="1" applyAlignment="1" applyProtection="1">
      <alignment horizontal="center" vertical="center" wrapText="1"/>
    </xf>
    <xf numFmtId="0" fontId="42" fillId="21" borderId="20" xfId="1" applyFont="1" applyFill="1" applyBorder="1" applyAlignment="1" applyProtection="1">
      <alignment horizontal="center" vertical="center" wrapText="1"/>
    </xf>
    <xf numFmtId="0" fontId="42" fillId="21" borderId="19" xfId="1" applyFont="1" applyFill="1" applyBorder="1" applyAlignment="1" applyProtection="1">
      <alignment horizontal="center" vertical="center" wrapText="1"/>
    </xf>
    <xf numFmtId="0" fontId="24" fillId="21" borderId="21" xfId="1" applyFont="1" applyFill="1" applyBorder="1" applyAlignment="1" applyProtection="1">
      <alignment horizontal="center" vertical="center" wrapText="1" shrinkToFit="1"/>
    </xf>
    <xf numFmtId="0" fontId="24" fillId="21" borderId="30" xfId="1" applyFont="1" applyFill="1" applyBorder="1" applyAlignment="1" applyProtection="1">
      <alignment horizontal="center" vertical="center" wrapText="1" shrinkToFit="1"/>
    </xf>
    <xf numFmtId="0" fontId="24" fillId="21" borderId="31" xfId="1" applyFont="1" applyFill="1" applyBorder="1" applyAlignment="1" applyProtection="1">
      <alignment horizontal="center" vertical="center" wrapText="1" shrinkToFit="1"/>
    </xf>
    <xf numFmtId="0" fontId="24" fillId="21" borderId="22" xfId="1" applyFont="1" applyFill="1" applyBorder="1" applyAlignment="1" applyProtection="1">
      <alignment horizontal="center" vertical="center" wrapText="1" shrinkToFit="1"/>
    </xf>
    <xf numFmtId="0" fontId="24" fillId="21" borderId="32" xfId="1" applyFont="1" applyFill="1" applyBorder="1" applyAlignment="1" applyProtection="1">
      <alignment horizontal="center" vertical="center" wrapText="1" shrinkToFit="1"/>
    </xf>
    <xf numFmtId="0" fontId="24" fillId="21" borderId="33" xfId="1" applyFont="1" applyFill="1" applyBorder="1" applyAlignment="1" applyProtection="1">
      <alignment horizontal="center" vertical="center" wrapText="1" shrinkToFit="1"/>
    </xf>
    <xf numFmtId="0" fontId="24" fillId="21" borderId="21" xfId="1" applyFont="1" applyFill="1" applyBorder="1" applyAlignment="1" applyProtection="1">
      <alignment horizontal="center" vertical="center" wrapText="1"/>
    </xf>
    <xf numFmtId="0" fontId="24" fillId="21" borderId="30" xfId="1" applyFont="1" applyFill="1" applyBorder="1" applyAlignment="1" applyProtection="1">
      <alignment horizontal="center" vertical="center" wrapText="1"/>
    </xf>
    <xf numFmtId="0" fontId="24" fillId="21" borderId="31" xfId="1" applyFont="1" applyFill="1" applyBorder="1" applyAlignment="1" applyProtection="1">
      <alignment horizontal="center" vertical="center" wrapText="1"/>
    </xf>
    <xf numFmtId="0" fontId="24" fillId="21" borderId="22" xfId="1" applyFont="1" applyFill="1" applyBorder="1" applyAlignment="1" applyProtection="1">
      <alignment horizontal="center" vertical="center" wrapText="1"/>
    </xf>
    <xf numFmtId="0" fontId="24" fillId="21" borderId="32" xfId="1" applyFont="1" applyFill="1" applyBorder="1" applyAlignment="1" applyProtection="1">
      <alignment horizontal="center" vertical="center" wrapText="1"/>
    </xf>
    <xf numFmtId="0" fontId="24" fillId="21" borderId="33" xfId="1" applyFont="1" applyFill="1" applyBorder="1" applyAlignment="1" applyProtection="1">
      <alignment horizontal="center" vertical="center" wrapText="1"/>
    </xf>
    <xf numFmtId="0" fontId="11" fillId="7" borderId="1"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36"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33" xfId="0" applyFont="1" applyFill="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60" fillId="20" borderId="64" xfId="0" applyFont="1" applyFill="1" applyBorder="1" applyAlignment="1">
      <alignment horizontal="left"/>
    </xf>
    <xf numFmtId="0" fontId="60" fillId="20" borderId="58" xfId="0" applyFont="1" applyFill="1" applyBorder="1" applyAlignment="1">
      <alignment horizontal="left"/>
    </xf>
    <xf numFmtId="14" fontId="8" fillId="2" borderId="37" xfId="0" applyNumberFormat="1" applyFont="1" applyFill="1" applyBorder="1" applyAlignment="1">
      <alignment horizontal="center"/>
    </xf>
    <xf numFmtId="0" fontId="8" fillId="2" borderId="37" xfId="0" applyFont="1" applyFill="1" applyBorder="1" applyAlignment="1">
      <alignment horizontal="center"/>
    </xf>
    <xf numFmtId="14" fontId="3" fillId="2" borderId="65" xfId="0" applyNumberFormat="1" applyFont="1" applyFill="1" applyBorder="1" applyAlignment="1">
      <alignment horizontal="center"/>
    </xf>
    <xf numFmtId="0" fontId="3" fillId="2" borderId="65" xfId="0" applyFont="1" applyFill="1" applyBorder="1" applyAlignment="1">
      <alignment horizontal="center"/>
    </xf>
    <xf numFmtId="0" fontId="8" fillId="23" borderId="58" xfId="0" applyFont="1" applyFill="1" applyBorder="1" applyAlignment="1">
      <alignment horizontal="center"/>
    </xf>
    <xf numFmtId="0" fontId="8" fillId="23" borderId="60" xfId="0" applyFont="1" applyFill="1" applyBorder="1" applyAlignment="1">
      <alignment horizontal="center" vertical="center"/>
    </xf>
    <xf numFmtId="0" fontId="8" fillId="23" borderId="61" xfId="0" applyFont="1" applyFill="1" applyBorder="1" applyAlignment="1">
      <alignment horizontal="center" vertical="center"/>
    </xf>
    <xf numFmtId="0" fontId="8" fillId="23" borderId="62" xfId="0" applyFont="1" applyFill="1" applyBorder="1" applyAlignment="1">
      <alignment horizontal="center" vertical="center"/>
    </xf>
    <xf numFmtId="0" fontId="60" fillId="20" borderId="63" xfId="0" applyFont="1" applyFill="1" applyBorder="1" applyAlignment="1">
      <alignment horizontal="left"/>
    </xf>
    <xf numFmtId="0" fontId="60" fillId="20" borderId="0" xfId="0" applyFont="1" applyFill="1" applyAlignment="1">
      <alignment horizontal="left"/>
    </xf>
    <xf numFmtId="0" fontId="31" fillId="4" borderId="1" xfId="0" applyFont="1" applyFill="1" applyBorder="1" applyAlignment="1">
      <alignment horizontal="center" vertical="center" wrapText="1"/>
    </xf>
    <xf numFmtId="0" fontId="11" fillId="10" borderId="1" xfId="0" applyFont="1" applyFill="1" applyBorder="1" applyAlignment="1">
      <alignment horizontal="center" vertical="center" wrapText="1" shrinkToFit="1"/>
    </xf>
    <xf numFmtId="0" fontId="32" fillId="4" borderId="27" xfId="0" applyFont="1" applyFill="1" applyBorder="1" applyAlignment="1">
      <alignment horizontal="center" vertical="center" wrapText="1" shrinkToFit="1"/>
    </xf>
    <xf numFmtId="0" fontId="32" fillId="4" borderId="28" xfId="0" applyFont="1" applyFill="1" applyBorder="1" applyAlignment="1">
      <alignment horizontal="center" vertical="center" wrapText="1" shrinkToFit="1"/>
    </xf>
    <xf numFmtId="0" fontId="32" fillId="4" borderId="47" xfId="0" applyFont="1" applyFill="1" applyBorder="1" applyAlignment="1">
      <alignment horizontal="center" vertical="center" wrapText="1" shrinkToFit="1"/>
    </xf>
    <xf numFmtId="0" fontId="32" fillId="4" borderId="18" xfId="0" applyFont="1" applyFill="1" applyBorder="1" applyAlignment="1">
      <alignment horizontal="center" vertical="center" wrapText="1" shrinkToFit="1"/>
    </xf>
    <xf numFmtId="0" fontId="32" fillId="4" borderId="20" xfId="0" applyFont="1" applyFill="1" applyBorder="1" applyAlignment="1">
      <alignment horizontal="center" vertical="center" wrapText="1" shrinkToFit="1"/>
    </xf>
    <xf numFmtId="0" fontId="32" fillId="4" borderId="48" xfId="0" applyFont="1" applyFill="1" applyBorder="1" applyAlignment="1">
      <alignment horizontal="center" vertical="center" wrapText="1" shrinkToFit="1"/>
    </xf>
    <xf numFmtId="0" fontId="11" fillId="4" borderId="1" xfId="0" applyFont="1" applyFill="1" applyBorder="1" applyAlignment="1">
      <alignment horizontal="center" vertical="center" wrapText="1" shrinkToFit="1"/>
    </xf>
    <xf numFmtId="0" fontId="13" fillId="13" borderId="3" xfId="0" applyFont="1" applyFill="1" applyBorder="1" applyAlignment="1">
      <alignment horizontal="center" vertical="center" wrapText="1" shrinkToFit="1"/>
    </xf>
    <xf numFmtId="0" fontId="13" fillId="13" borderId="6" xfId="0" applyFont="1" applyFill="1" applyBorder="1" applyAlignment="1">
      <alignment horizontal="center" vertical="center" wrapText="1" shrinkToFit="1"/>
    </xf>
    <xf numFmtId="0" fontId="13" fillId="13" borderId="5" xfId="0" applyFont="1" applyFill="1" applyBorder="1" applyAlignment="1">
      <alignment horizontal="center" vertical="center" wrapText="1" shrinkToFit="1"/>
    </xf>
    <xf numFmtId="0" fontId="3" fillId="0" borderId="28" xfId="0" applyFont="1" applyBorder="1" applyAlignment="1">
      <alignment horizontal="center" vertical="center" wrapText="1" shrinkToFit="1"/>
    </xf>
    <xf numFmtId="0" fontId="3" fillId="0" borderId="0" xfId="0" applyFont="1" applyAlignment="1">
      <alignment horizontal="center" vertical="center" wrapText="1" shrinkToFit="1"/>
    </xf>
    <xf numFmtId="0" fontId="46" fillId="14" borderId="21" xfId="0" applyFont="1" applyFill="1" applyBorder="1" applyAlignment="1">
      <alignment horizontal="center" vertical="center" wrapText="1" shrinkToFit="1"/>
    </xf>
    <xf numFmtId="0" fontId="46" fillId="14" borderId="30" xfId="0" applyFont="1" applyFill="1" applyBorder="1" applyAlignment="1">
      <alignment horizontal="center" vertical="center" wrapText="1" shrinkToFit="1"/>
    </xf>
    <xf numFmtId="0" fontId="46" fillId="14" borderId="31" xfId="0" applyFont="1" applyFill="1" applyBorder="1" applyAlignment="1">
      <alignment horizontal="center" vertical="center" wrapText="1" shrinkToFit="1"/>
    </xf>
    <xf numFmtId="0" fontId="46" fillId="14" borderId="22" xfId="0" applyFont="1" applyFill="1" applyBorder="1" applyAlignment="1">
      <alignment horizontal="center" vertical="center" wrapText="1" shrinkToFit="1"/>
    </xf>
    <xf numFmtId="0" fontId="46" fillId="14" borderId="32" xfId="0" applyFont="1" applyFill="1" applyBorder="1" applyAlignment="1">
      <alignment horizontal="center" vertical="center" wrapText="1" shrinkToFit="1"/>
    </xf>
    <xf numFmtId="0" fontId="46" fillId="14" borderId="33" xfId="0" applyFont="1" applyFill="1" applyBorder="1" applyAlignment="1">
      <alignment horizontal="center" vertical="center" wrapText="1" shrinkToFit="1"/>
    </xf>
    <xf numFmtId="0" fontId="11" fillId="10" borderId="2" xfId="0" applyFont="1" applyFill="1" applyBorder="1" applyAlignment="1">
      <alignment horizontal="center" vertical="center" wrapText="1" shrinkToFit="1"/>
    </xf>
    <xf numFmtId="0" fontId="13" fillId="13" borderId="38" xfId="0" applyFont="1" applyFill="1" applyBorder="1" applyAlignment="1">
      <alignment horizontal="center" vertical="center" wrapText="1" shrinkToFit="1"/>
    </xf>
    <xf numFmtId="0" fontId="13" fillId="13" borderId="39" xfId="0" applyFont="1" applyFill="1" applyBorder="1" applyAlignment="1">
      <alignment horizontal="center" vertical="center" wrapText="1" shrinkToFit="1"/>
    </xf>
    <xf numFmtId="0" fontId="13" fillId="13" borderId="40" xfId="0" applyFont="1" applyFill="1" applyBorder="1" applyAlignment="1">
      <alignment horizontal="center" vertical="center" wrapText="1" shrinkToFit="1"/>
    </xf>
    <xf numFmtId="0" fontId="11" fillId="4" borderId="2" xfId="0" applyFont="1" applyFill="1" applyBorder="1" applyAlignment="1">
      <alignment horizontal="center" vertical="center" wrapText="1" shrinkToFit="1"/>
    </xf>
    <xf numFmtId="0" fontId="46" fillId="14" borderId="41" xfId="0" applyFont="1" applyFill="1" applyBorder="1" applyAlignment="1">
      <alignment horizontal="center" vertical="center" wrapText="1" shrinkToFit="1"/>
    </xf>
    <xf numFmtId="0" fontId="46" fillId="14" borderId="42" xfId="0" applyFont="1" applyFill="1" applyBorder="1" applyAlignment="1">
      <alignment horizontal="center" vertical="center" wrapText="1" shrinkToFit="1"/>
    </xf>
    <xf numFmtId="0" fontId="46" fillId="14" borderId="43" xfId="0" applyFont="1" applyFill="1" applyBorder="1" applyAlignment="1">
      <alignment horizontal="center" vertical="center" wrapText="1" shrinkToFit="1"/>
    </xf>
    <xf numFmtId="0" fontId="46" fillId="14" borderId="44" xfId="0" applyFont="1" applyFill="1" applyBorder="1" applyAlignment="1">
      <alignment horizontal="center" vertical="center" wrapText="1" shrinkToFit="1"/>
    </xf>
    <xf numFmtId="0" fontId="46" fillId="14" borderId="45" xfId="0" applyFont="1" applyFill="1" applyBorder="1" applyAlignment="1">
      <alignment horizontal="center" vertical="center" wrapText="1" shrinkToFit="1"/>
    </xf>
    <xf numFmtId="0" fontId="46" fillId="14" borderId="46" xfId="0" applyFont="1" applyFill="1" applyBorder="1" applyAlignment="1">
      <alignment horizontal="center" vertical="center" wrapText="1" shrinkToFit="1"/>
    </xf>
    <xf numFmtId="49" fontId="26" fillId="8" borderId="4" xfId="0" applyNumberFormat="1" applyFont="1" applyFill="1" applyBorder="1" applyAlignment="1">
      <alignment horizontal="left" vertical="center" shrinkToFit="1"/>
    </xf>
    <xf numFmtId="49" fontId="26" fillId="8" borderId="34" xfId="0" applyNumberFormat="1" applyFont="1" applyFill="1" applyBorder="1" applyAlignment="1">
      <alignment horizontal="left" vertical="center" shrinkToFit="1"/>
    </xf>
    <xf numFmtId="49" fontId="26" fillId="8" borderId="24" xfId="0" applyNumberFormat="1" applyFont="1" applyFill="1" applyBorder="1" applyAlignment="1">
      <alignment horizontal="left" vertical="center" shrinkToFit="1"/>
    </xf>
    <xf numFmtId="0" fontId="3" fillId="22" borderId="32" xfId="0" quotePrefix="1" applyFont="1" applyFill="1" applyBorder="1" applyAlignment="1">
      <alignment horizontal="center"/>
    </xf>
    <xf numFmtId="0" fontId="3" fillId="22" borderId="32" xfId="0" applyFont="1" applyFill="1" applyBorder="1" applyAlignment="1">
      <alignment horizontal="center"/>
    </xf>
    <xf numFmtId="0" fontId="1" fillId="25" borderId="8" xfId="0" applyFont="1" applyFill="1" applyBorder="1" applyAlignment="1">
      <alignment horizontal="center" vertical="center" wrapText="1"/>
    </xf>
    <xf numFmtId="0" fontId="1" fillId="25" borderId="51" xfId="0" applyFont="1" applyFill="1" applyBorder="1" applyAlignment="1">
      <alignment horizontal="center" vertical="center" wrapText="1"/>
    </xf>
    <xf numFmtId="0" fontId="1" fillId="25" borderId="9" xfId="0" applyFont="1" applyFill="1" applyBorder="1" applyAlignment="1">
      <alignment horizontal="center" vertical="center" wrapText="1"/>
    </xf>
    <xf numFmtId="2" fontId="1" fillId="25" borderId="51" xfId="0" applyNumberFormat="1" applyFont="1" applyFill="1" applyBorder="1" applyAlignment="1">
      <alignment horizontal="center" vertical="center" wrapText="1"/>
    </xf>
    <xf numFmtId="2" fontId="1" fillId="25" borderId="9" xfId="0" applyNumberFormat="1" applyFont="1" applyFill="1" applyBorder="1" applyAlignment="1">
      <alignment horizontal="center" vertical="center" wrapText="1"/>
    </xf>
    <xf numFmtId="0" fontId="16" fillId="6" borderId="4" xfId="0" applyFont="1" applyFill="1" applyBorder="1" applyAlignment="1">
      <alignment horizontal="left" vertical="center" wrapText="1" shrinkToFit="1"/>
    </xf>
    <xf numFmtId="0" fontId="16" fillId="6" borderId="34" xfId="0" applyFont="1" applyFill="1" applyBorder="1" applyAlignment="1">
      <alignment horizontal="left" vertical="center" shrinkToFit="1"/>
    </xf>
    <xf numFmtId="0" fontId="16" fillId="6" borderId="24" xfId="0" applyFont="1" applyFill="1" applyBorder="1" applyAlignment="1">
      <alignment horizontal="left" vertical="center" shrinkToFit="1"/>
    </xf>
    <xf numFmtId="49" fontId="26" fillId="8" borderId="1" xfId="0" applyNumberFormat="1" applyFont="1" applyFill="1" applyBorder="1" applyAlignment="1">
      <alignment horizontal="left" vertical="center" shrinkToFit="1"/>
    </xf>
    <xf numFmtId="14" fontId="6" fillId="6" borderId="4" xfId="0" applyNumberFormat="1" applyFont="1" applyFill="1" applyBorder="1" applyAlignment="1">
      <alignment horizontal="center" vertical="center" shrinkToFit="1"/>
    </xf>
    <xf numFmtId="14" fontId="6" fillId="6" borderId="24" xfId="0" applyNumberFormat="1" applyFont="1" applyFill="1" applyBorder="1" applyAlignment="1">
      <alignment horizontal="center" vertical="center" shrinkToFit="1"/>
    </xf>
    <xf numFmtId="0" fontId="33" fillId="15" borderId="1" xfId="0" applyFont="1" applyFill="1" applyBorder="1" applyAlignment="1">
      <alignment horizontal="center" vertical="center" shrinkToFit="1"/>
    </xf>
    <xf numFmtId="14" fontId="6" fillId="15" borderId="1" xfId="0" applyNumberFormat="1" applyFont="1" applyFill="1" applyBorder="1" applyAlignment="1">
      <alignment horizontal="center" vertical="center" shrinkToFit="1"/>
    </xf>
    <xf numFmtId="0" fontId="29" fillId="15" borderId="4" xfId="0" applyFont="1" applyFill="1" applyBorder="1" applyAlignment="1">
      <alignment horizontal="center" vertical="center" wrapText="1"/>
    </xf>
    <xf numFmtId="0" fontId="29" fillId="15" borderId="34" xfId="0" applyFont="1" applyFill="1" applyBorder="1" applyAlignment="1">
      <alignment horizontal="center" vertical="center" wrapText="1"/>
    </xf>
    <xf numFmtId="0" fontId="15" fillId="5" borderId="3" xfId="0" applyFont="1" applyFill="1" applyBorder="1" applyAlignment="1">
      <alignment horizontal="center" vertical="center" textRotation="90" wrapText="1" shrinkToFit="1"/>
    </xf>
    <xf numFmtId="0" fontId="15" fillId="5" borderId="5" xfId="0" applyFont="1" applyFill="1" applyBorder="1" applyAlignment="1">
      <alignment horizontal="center" vertical="center" textRotation="90" wrapText="1" shrinkToFit="1"/>
    </xf>
    <xf numFmtId="0" fontId="7" fillId="4"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6" fillId="2" borderId="0" xfId="0" applyFont="1" applyFill="1" applyAlignment="1">
      <alignment horizontal="center" wrapText="1"/>
    </xf>
    <xf numFmtId="0" fontId="20" fillId="7" borderId="0" xfId="0" applyFont="1" applyFill="1" applyAlignment="1" applyProtection="1">
      <alignment horizontal="center" vertical="center" wrapText="1"/>
      <protection locked="0"/>
    </xf>
    <xf numFmtId="0" fontId="20" fillId="7" borderId="50"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1" fillId="25" borderId="7" xfId="0" applyFont="1" applyFill="1" applyBorder="1" applyAlignment="1">
      <alignment horizontal="center" vertical="center" wrapText="1"/>
    </xf>
    <xf numFmtId="0" fontId="16" fillId="0" borderId="7" xfId="0" applyFont="1" applyBorder="1" applyAlignment="1">
      <alignment horizontal="center" vertical="center" wrapText="1"/>
    </xf>
    <xf numFmtId="0" fontId="26" fillId="4" borderId="4" xfId="0" applyFont="1" applyFill="1" applyBorder="1" applyAlignment="1">
      <alignment horizontal="center" vertical="center" shrinkToFit="1"/>
    </xf>
    <xf numFmtId="0" fontId="26" fillId="4" borderId="34" xfId="0" applyFont="1" applyFill="1" applyBorder="1" applyAlignment="1">
      <alignment horizontal="center" vertical="center" shrinkToFit="1"/>
    </xf>
    <xf numFmtId="0" fontId="26" fillId="4" borderId="24" xfId="0" applyFont="1" applyFill="1" applyBorder="1" applyAlignment="1">
      <alignment horizontal="center" vertical="center" shrinkToFit="1"/>
    </xf>
    <xf numFmtId="0" fontId="16" fillId="0" borderId="8"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9" xfId="0" applyFont="1" applyBorder="1" applyAlignment="1">
      <alignment horizontal="center" vertical="center" wrapText="1"/>
    </xf>
    <xf numFmtId="2" fontId="26" fillId="26" borderId="21" xfId="0" applyNumberFormat="1" applyFont="1" applyFill="1" applyBorder="1" applyAlignment="1">
      <alignment horizontal="center" vertical="center" wrapText="1"/>
    </xf>
    <xf numFmtId="2" fontId="26" fillId="26" borderId="30" xfId="0" applyNumberFormat="1" applyFont="1" applyFill="1" applyBorder="1" applyAlignment="1">
      <alignment horizontal="center" vertical="center" wrapText="1"/>
    </xf>
    <xf numFmtId="2" fontId="26" fillId="26" borderId="31" xfId="0" applyNumberFormat="1" applyFont="1" applyFill="1" applyBorder="1" applyAlignment="1">
      <alignment horizontal="center" vertical="center" wrapText="1"/>
    </xf>
    <xf numFmtId="2" fontId="26" fillId="26" borderId="23" xfId="0" applyNumberFormat="1" applyFont="1" applyFill="1" applyBorder="1" applyAlignment="1">
      <alignment horizontal="center" vertical="center" wrapText="1"/>
    </xf>
    <xf numFmtId="2" fontId="26" fillId="26" borderId="0" xfId="0" applyNumberFormat="1" applyFont="1" applyFill="1" applyAlignment="1">
      <alignment horizontal="center" vertical="center" wrapText="1"/>
    </xf>
    <xf numFmtId="2" fontId="26" fillId="26" borderId="36" xfId="0" applyNumberFormat="1" applyFont="1" applyFill="1" applyBorder="1" applyAlignment="1">
      <alignment horizontal="center" vertical="center" wrapText="1"/>
    </xf>
    <xf numFmtId="2" fontId="26" fillId="2" borderId="1" xfId="0" applyNumberFormat="1" applyFont="1" applyFill="1" applyBorder="1" applyAlignment="1">
      <alignment horizontal="center" vertical="center" wrapText="1"/>
    </xf>
    <xf numFmtId="2" fontId="27" fillId="2" borderId="3" xfId="0" applyNumberFormat="1" applyFont="1" applyFill="1" applyBorder="1" applyAlignment="1">
      <alignment horizontal="center" vertical="center" wrapText="1"/>
    </xf>
    <xf numFmtId="2" fontId="27" fillId="2" borderId="5" xfId="0" applyNumberFormat="1" applyFont="1" applyFill="1" applyBorder="1" applyAlignment="1">
      <alignment horizontal="center" vertical="center" wrapText="1"/>
    </xf>
    <xf numFmtId="2" fontId="26" fillId="2" borderId="3" xfId="0" applyNumberFormat="1" applyFont="1" applyFill="1" applyBorder="1" applyAlignment="1">
      <alignment horizontal="center" vertical="center" wrapText="1"/>
    </xf>
    <xf numFmtId="2" fontId="26" fillId="2" borderId="5" xfId="0" applyNumberFormat="1" applyFont="1" applyFill="1" applyBorder="1" applyAlignment="1">
      <alignment horizontal="center" vertical="center" wrapText="1"/>
    </xf>
    <xf numFmtId="0" fontId="26" fillId="26" borderId="1" xfId="0" applyFont="1" applyFill="1" applyBorder="1" applyAlignment="1">
      <alignment horizontal="center" vertical="center" shrinkToFit="1"/>
    </xf>
    <xf numFmtId="0" fontId="1" fillId="2" borderId="51" xfId="0" applyFont="1" applyFill="1" applyBorder="1" applyAlignment="1">
      <alignment horizontal="center" wrapText="1"/>
    </xf>
    <xf numFmtId="0" fontId="0" fillId="2" borderId="9" xfId="0" applyFill="1" applyBorder="1"/>
    <xf numFmtId="0" fontId="30" fillId="7" borderId="0" xfId="0" applyFont="1" applyFill="1" applyAlignment="1">
      <alignment horizontal="center" vertical="center" shrinkToFit="1"/>
    </xf>
    <xf numFmtId="0" fontId="30" fillId="7" borderId="50" xfId="0" applyFont="1" applyFill="1" applyBorder="1" applyAlignment="1">
      <alignment horizontal="center" vertical="center" shrinkToFit="1"/>
    </xf>
    <xf numFmtId="0" fontId="30" fillId="7" borderId="20" xfId="0" applyFont="1" applyFill="1" applyBorder="1" applyAlignment="1">
      <alignment horizontal="center" vertical="center" wrapText="1"/>
    </xf>
    <xf numFmtId="0" fontId="30" fillId="7" borderId="19" xfId="0" applyFont="1" applyFill="1" applyBorder="1" applyAlignment="1">
      <alignment horizontal="center" vertical="center" wrapText="1"/>
    </xf>
    <xf numFmtId="2" fontId="26" fillId="26" borderId="3" xfId="0" applyNumberFormat="1" applyFont="1" applyFill="1" applyBorder="1" applyAlignment="1">
      <alignment horizontal="center" textRotation="90" wrapText="1"/>
    </xf>
    <xf numFmtId="2" fontId="26" fillId="26" borderId="6" xfId="0" applyNumberFormat="1" applyFont="1" applyFill="1" applyBorder="1" applyAlignment="1">
      <alignment horizontal="center" textRotation="90" wrapText="1"/>
    </xf>
    <xf numFmtId="0" fontId="21" fillId="7" borderId="28" xfId="0" applyFont="1" applyFill="1" applyBorder="1" applyAlignment="1">
      <alignment horizontal="center" wrapText="1"/>
    </xf>
    <xf numFmtId="0" fontId="21" fillId="7" borderId="29" xfId="0" applyFont="1" applyFill="1" applyBorder="1" applyAlignment="1">
      <alignment horizontal="center" wrapText="1"/>
    </xf>
    <xf numFmtId="0" fontId="16" fillId="2" borderId="8" xfId="0" applyFont="1" applyFill="1" applyBorder="1" applyAlignment="1">
      <alignment horizontal="center" wrapText="1"/>
    </xf>
    <xf numFmtId="0" fontId="16" fillId="2" borderId="51" xfId="0" applyFont="1" applyFill="1" applyBorder="1" applyAlignment="1">
      <alignment horizontal="center" wrapText="1"/>
    </xf>
    <xf numFmtId="0" fontId="16" fillId="2" borderId="49" xfId="0" applyFont="1" applyFill="1" applyBorder="1" applyAlignment="1">
      <alignment wrapText="1"/>
    </xf>
    <xf numFmtId="0" fontId="16" fillId="2" borderId="0" xfId="0" applyFont="1" applyFill="1" applyAlignment="1">
      <alignment wrapText="1"/>
    </xf>
    <xf numFmtId="2" fontId="16" fillId="2" borderId="49" xfId="0" applyNumberFormat="1" applyFont="1" applyFill="1" applyBorder="1" applyAlignment="1">
      <alignment wrapText="1"/>
    </xf>
    <xf numFmtId="2" fontId="16" fillId="2" borderId="0" xfId="0" applyNumberFormat="1" applyFont="1" applyFill="1" applyAlignment="1">
      <alignment wrapText="1"/>
    </xf>
    <xf numFmtId="0" fontId="16" fillId="2" borderId="7" xfId="0" applyFont="1" applyFill="1" applyBorder="1" applyAlignment="1">
      <alignment horizontal="center" vertical="center" wrapText="1"/>
    </xf>
    <xf numFmtId="0" fontId="1" fillId="2" borderId="9" xfId="0" applyFont="1" applyFill="1" applyBorder="1" applyAlignment="1">
      <alignment horizontal="center" wrapText="1"/>
    </xf>
    <xf numFmtId="2" fontId="1" fillId="2" borderId="9" xfId="0" applyNumberFormat="1" applyFont="1" applyFill="1" applyBorder="1" applyAlignment="1">
      <alignment horizontal="center" wrapText="1"/>
    </xf>
    <xf numFmtId="2" fontId="1" fillId="2" borderId="7" xfId="0" applyNumberFormat="1" applyFont="1" applyFill="1" applyBorder="1" applyAlignment="1">
      <alignment horizontal="center" wrapText="1"/>
    </xf>
    <xf numFmtId="0" fontId="3" fillId="2" borderId="32" xfId="0" applyFont="1" applyFill="1" applyBorder="1"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9" xfId="0" applyFont="1" applyBorder="1" applyAlignment="1">
      <alignment horizontal="center" vertical="center" wrapText="1"/>
    </xf>
    <xf numFmtId="0" fontId="1" fillId="2" borderId="51" xfId="0" applyFont="1" applyFill="1" applyBorder="1" applyAlignment="1">
      <alignment horizontal="center" vertical="center" wrapText="1"/>
    </xf>
    <xf numFmtId="2" fontId="1" fillId="2" borderId="51" xfId="0" applyNumberFormat="1" applyFont="1" applyFill="1" applyBorder="1" applyAlignment="1">
      <alignment horizontal="center" vertical="center" wrapText="1"/>
    </xf>
    <xf numFmtId="2" fontId="1" fillId="2" borderId="9"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shrinkToFit="1"/>
    </xf>
    <xf numFmtId="0" fontId="26" fillId="26" borderId="4" xfId="0" applyFont="1" applyFill="1" applyBorder="1" applyAlignment="1">
      <alignment horizontal="center" vertical="center" shrinkToFit="1"/>
    </xf>
    <xf numFmtId="0" fontId="26" fillId="26" borderId="34" xfId="0" applyFont="1" applyFill="1" applyBorder="1" applyAlignment="1">
      <alignment horizontal="center" vertical="center" shrinkToFit="1"/>
    </xf>
    <xf numFmtId="0" fontId="26" fillId="26" borderId="24" xfId="0" applyFont="1" applyFill="1" applyBorder="1" applyAlignment="1">
      <alignment horizontal="center" vertical="center" shrinkToFit="1"/>
    </xf>
    <xf numFmtId="2" fontId="27" fillId="2" borderId="1"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33" xfId="0" applyFont="1" applyFill="1" applyBorder="1" applyAlignment="1">
      <alignment horizontal="center" vertical="center" wrapText="1"/>
    </xf>
    <xf numFmtId="2" fontId="26" fillId="2" borderId="3" xfId="0" applyNumberFormat="1" applyFont="1" applyFill="1" applyBorder="1" applyAlignment="1">
      <alignment horizontal="center" textRotation="90" wrapText="1"/>
    </xf>
    <xf numFmtId="2" fontId="26" fillId="2" borderId="6" xfId="0" applyNumberFormat="1" applyFont="1" applyFill="1" applyBorder="1" applyAlignment="1">
      <alignment horizontal="center" textRotation="90" wrapText="1"/>
    </xf>
    <xf numFmtId="0" fontId="56" fillId="18" borderId="0" xfId="0" applyFont="1" applyFill="1" applyAlignment="1">
      <alignment horizontal="center" vertical="center" wrapText="1"/>
    </xf>
    <xf numFmtId="2" fontId="56" fillId="18" borderId="0" xfId="0" applyNumberFormat="1" applyFont="1" applyFill="1" applyAlignment="1">
      <alignment horizontal="center" vertical="center" wrapText="1"/>
    </xf>
    <xf numFmtId="14" fontId="6" fillId="15" borderId="52" xfId="0" applyNumberFormat="1" applyFont="1" applyFill="1" applyBorder="1" applyAlignment="1">
      <alignment horizontal="center" vertical="center" shrinkToFit="1"/>
    </xf>
    <xf numFmtId="14" fontId="6" fillId="15" borderId="53" xfId="0" applyNumberFormat="1" applyFont="1" applyFill="1" applyBorder="1" applyAlignment="1">
      <alignment horizontal="center" vertical="center" shrinkToFit="1"/>
    </xf>
    <xf numFmtId="14" fontId="6" fillId="15" borderId="54" xfId="0" applyNumberFormat="1" applyFont="1" applyFill="1" applyBorder="1" applyAlignment="1">
      <alignment horizontal="center" vertical="center" shrinkToFit="1"/>
    </xf>
    <xf numFmtId="14" fontId="6" fillId="15" borderId="55" xfId="0" applyNumberFormat="1" applyFont="1" applyFill="1" applyBorder="1" applyAlignment="1">
      <alignment horizontal="center" vertical="center" shrinkToFit="1"/>
    </xf>
    <xf numFmtId="14" fontId="6" fillId="6" borderId="18" xfId="0" applyNumberFormat="1" applyFont="1" applyFill="1" applyBorder="1" applyAlignment="1">
      <alignment horizontal="center" vertical="center" shrinkToFit="1"/>
    </xf>
    <xf numFmtId="14" fontId="6" fillId="6" borderId="19" xfId="0" applyNumberFormat="1" applyFont="1" applyFill="1" applyBorder="1" applyAlignment="1">
      <alignment horizontal="center" vertical="center" shrinkToFit="1"/>
    </xf>
    <xf numFmtId="0" fontId="15" fillId="5" borderId="33" xfId="0" applyFont="1" applyFill="1" applyBorder="1" applyAlignment="1">
      <alignment horizontal="center" vertical="center" wrapText="1" shrinkToFit="1"/>
    </xf>
    <xf numFmtId="0" fontId="15" fillId="5" borderId="24" xfId="0" applyFont="1" applyFill="1" applyBorder="1" applyAlignment="1">
      <alignment horizontal="center" vertical="center" wrapText="1" shrinkToFit="1"/>
    </xf>
    <xf numFmtId="2" fontId="26" fillId="2" borderId="7" xfId="0" applyNumberFormat="1" applyFont="1" applyFill="1" applyBorder="1" applyAlignment="1">
      <alignment horizontal="center" vertical="center" wrapText="1"/>
    </xf>
    <xf numFmtId="2" fontId="27" fillId="2" borderId="24" xfId="0" applyNumberFormat="1" applyFont="1" applyFill="1" applyBorder="1" applyAlignment="1">
      <alignment horizontal="center" vertical="center" wrapText="1"/>
    </xf>
    <xf numFmtId="2" fontId="26" fillId="26" borderId="7" xfId="0" applyNumberFormat="1" applyFont="1" applyFill="1" applyBorder="1" applyAlignment="1">
      <alignment horizontal="center" textRotation="90" wrapText="1"/>
    </xf>
    <xf numFmtId="2" fontId="26" fillId="2" borderId="31" xfId="0" applyNumberFormat="1" applyFont="1" applyFill="1" applyBorder="1" applyAlignment="1">
      <alignment horizontal="center" textRotation="90" wrapText="1"/>
    </xf>
    <xf numFmtId="2" fontId="26" fillId="2" borderId="36" xfId="0" applyNumberFormat="1" applyFont="1" applyFill="1" applyBorder="1" applyAlignment="1">
      <alignment horizontal="center" textRotation="90" wrapText="1"/>
    </xf>
    <xf numFmtId="2" fontId="1" fillId="2" borderId="8" xfId="0" applyNumberFormat="1" applyFont="1" applyFill="1" applyBorder="1" applyAlignment="1">
      <alignment horizontal="center" wrapText="1"/>
    </xf>
    <xf numFmtId="0" fontId="40" fillId="0" borderId="1" xfId="0" applyFont="1" applyBorder="1" applyAlignment="1">
      <alignment horizontal="left" vertical="center" shrinkToFit="1"/>
    </xf>
    <xf numFmtId="0" fontId="37" fillId="7" borderId="18" xfId="0" applyFont="1" applyFill="1" applyBorder="1" applyAlignment="1">
      <alignment horizontal="center" vertical="center" wrapText="1"/>
    </xf>
    <xf numFmtId="0" fontId="37" fillId="7" borderId="19" xfId="0" applyFont="1" applyFill="1" applyBorder="1" applyAlignment="1">
      <alignment horizontal="center" vertical="center" wrapText="1"/>
    </xf>
    <xf numFmtId="0" fontId="37" fillId="7" borderId="18" xfId="0" applyFont="1" applyFill="1" applyBorder="1" applyAlignment="1">
      <alignment horizontal="center" vertical="center"/>
    </xf>
    <xf numFmtId="0" fontId="37" fillId="7" borderId="20" xfId="0" applyFont="1" applyFill="1" applyBorder="1" applyAlignment="1">
      <alignment horizontal="center" vertical="center"/>
    </xf>
    <xf numFmtId="0" fontId="37" fillId="7" borderId="19" xfId="0" applyFont="1" applyFill="1" applyBorder="1" applyAlignment="1">
      <alignment horizontal="center" vertical="center"/>
    </xf>
    <xf numFmtId="0" fontId="23" fillId="7" borderId="27" xfId="0" applyFont="1" applyFill="1" applyBorder="1" applyAlignment="1">
      <alignment horizontal="center" vertical="center"/>
    </xf>
    <xf numFmtId="0" fontId="23" fillId="7" borderId="28" xfId="0" applyFont="1" applyFill="1" applyBorder="1" applyAlignment="1">
      <alignment horizontal="center" vertical="center"/>
    </xf>
    <xf numFmtId="0" fontId="23" fillId="7" borderId="29" xfId="0" applyFont="1" applyFill="1" applyBorder="1" applyAlignment="1">
      <alignment horizontal="center" vertical="center"/>
    </xf>
    <xf numFmtId="14" fontId="37" fillId="7" borderId="49" xfId="0" applyNumberFormat="1" applyFont="1" applyFill="1" applyBorder="1" applyAlignment="1" applyProtection="1">
      <alignment horizontal="center" vertical="center"/>
      <protection locked="0"/>
    </xf>
    <xf numFmtId="0" fontId="37" fillId="7" borderId="50" xfId="0" applyFont="1" applyFill="1" applyBorder="1" applyAlignment="1" applyProtection="1">
      <alignment horizontal="center" vertical="center"/>
      <protection locked="0"/>
    </xf>
    <xf numFmtId="0" fontId="37" fillId="7" borderId="49" xfId="0" applyFont="1" applyFill="1" applyBorder="1" applyAlignment="1" applyProtection="1">
      <alignment horizontal="center" vertical="center"/>
      <protection locked="0"/>
    </xf>
    <xf numFmtId="0" fontId="37" fillId="7" borderId="0" xfId="0" applyFont="1" applyFill="1" applyAlignment="1" applyProtection="1">
      <alignment horizontal="center" vertical="center"/>
      <protection locked="0"/>
    </xf>
    <xf numFmtId="2" fontId="1" fillId="2" borderId="8" xfId="0" applyNumberFormat="1" applyFont="1" applyFill="1" applyBorder="1" applyAlignment="1">
      <alignment horizontal="center" vertical="center" wrapText="1"/>
    </xf>
    <xf numFmtId="0" fontId="25" fillId="2" borderId="0" xfId="0" applyFont="1" applyFill="1" applyAlignment="1">
      <alignment horizontal="left" vertical="center"/>
    </xf>
    <xf numFmtId="0" fontId="16" fillId="2" borderId="8" xfId="0" applyFont="1" applyFill="1" applyBorder="1" applyAlignment="1">
      <alignment horizontal="center" vertical="center"/>
    </xf>
    <xf numFmtId="0" fontId="16" fillId="2" borderId="51" xfId="0" applyFont="1" applyFill="1" applyBorder="1" applyAlignment="1">
      <alignment horizontal="center" vertical="center"/>
    </xf>
    <xf numFmtId="2" fontId="1" fillId="2" borderId="56" xfId="0" applyNumberFormat="1" applyFont="1" applyFill="1" applyBorder="1" applyAlignment="1">
      <alignment horizontal="center" vertical="center" wrapText="1"/>
    </xf>
    <xf numFmtId="2" fontId="1" fillId="2" borderId="49" xfId="0" applyNumberFormat="1" applyFont="1" applyFill="1" applyBorder="1" applyAlignment="1">
      <alignment horizontal="center" vertical="center" wrapText="1"/>
    </xf>
    <xf numFmtId="0" fontId="37" fillId="7" borderId="49" xfId="0" applyFont="1" applyFill="1" applyBorder="1" applyAlignment="1">
      <alignment horizontal="center" vertical="center" wrapText="1"/>
    </xf>
    <xf numFmtId="0" fontId="37" fillId="7" borderId="50" xfId="0" applyFont="1" applyFill="1" applyBorder="1" applyAlignment="1">
      <alignment horizontal="center" vertical="center" wrapText="1"/>
    </xf>
    <xf numFmtId="0" fontId="37" fillId="7" borderId="0" xfId="0" applyFont="1" applyFill="1" applyAlignment="1">
      <alignment horizontal="center" vertical="center" wrapText="1"/>
    </xf>
    <xf numFmtId="0" fontId="43" fillId="2" borderId="0" xfId="0" applyFont="1" applyFill="1" applyAlignment="1">
      <alignment horizontal="center" vertical="center" wrapText="1"/>
    </xf>
    <xf numFmtId="2" fontId="43" fillId="2" borderId="0" xfId="0" applyNumberFormat="1" applyFont="1" applyFill="1" applyAlignment="1">
      <alignment horizontal="center" vertical="center" wrapText="1"/>
    </xf>
    <xf numFmtId="0" fontId="16" fillId="2" borderId="8"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45" fillId="2" borderId="0" xfId="0" applyFont="1" applyFill="1" applyAlignment="1">
      <alignment vertical="center"/>
    </xf>
    <xf numFmtId="0" fontId="25" fillId="4" borderId="21" xfId="0" applyFont="1" applyFill="1" applyBorder="1" applyAlignment="1">
      <alignment horizontal="center" vertical="center"/>
    </xf>
    <xf numFmtId="0" fontId="25" fillId="4" borderId="30" xfId="0" applyFont="1" applyFill="1" applyBorder="1" applyAlignment="1">
      <alignment horizontal="center" vertical="center"/>
    </xf>
    <xf numFmtId="0" fontId="25" fillId="4" borderId="22" xfId="0" applyFont="1" applyFill="1" applyBorder="1" applyAlignment="1">
      <alignment horizontal="center" vertical="center"/>
    </xf>
    <xf numFmtId="0" fontId="25" fillId="4" borderId="3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5" xfId="0" applyFont="1" applyFill="1" applyBorder="1" applyAlignment="1">
      <alignment horizontal="center" vertical="center"/>
    </xf>
    <xf numFmtId="0" fontId="16" fillId="2" borderId="9" xfId="0" applyFont="1" applyFill="1" applyBorder="1" applyAlignment="1">
      <alignment horizontal="center" vertical="center" wrapText="1"/>
    </xf>
    <xf numFmtId="0" fontId="16" fillId="2" borderId="49" xfId="0" applyFont="1" applyFill="1" applyBorder="1" applyAlignment="1">
      <alignment horizontal="center" vertical="top" wrapText="1"/>
    </xf>
    <xf numFmtId="0" fontId="16" fillId="2" borderId="0" xfId="0" applyFont="1" applyFill="1" applyAlignment="1">
      <alignment horizontal="center" vertical="top" wrapText="1"/>
    </xf>
    <xf numFmtId="0" fontId="25" fillId="2" borderId="0" xfId="0" applyFont="1" applyFill="1" applyAlignment="1">
      <alignment horizontal="center" vertical="top" wrapText="1"/>
    </xf>
    <xf numFmtId="0" fontId="25" fillId="2" borderId="0" xfId="0" applyFont="1" applyFill="1" applyAlignment="1">
      <alignment horizontal="center" vertical="top"/>
    </xf>
    <xf numFmtId="0" fontId="40" fillId="0" borderId="4" xfId="0" applyFont="1" applyBorder="1" applyAlignment="1">
      <alignment horizontal="left" vertical="center" shrinkToFit="1"/>
    </xf>
    <xf numFmtId="0" fontId="40" fillId="0" borderId="34" xfId="0" applyFont="1" applyBorder="1" applyAlignment="1">
      <alignment horizontal="left" vertical="center" shrinkToFit="1"/>
    </xf>
    <xf numFmtId="0" fontId="35" fillId="0" borderId="1" xfId="0" applyFont="1" applyBorder="1" applyAlignment="1">
      <alignment horizontal="center" vertical="center" shrinkToFit="1"/>
    </xf>
    <xf numFmtId="0" fontId="35" fillId="0" borderId="3" xfId="0" applyFont="1" applyBorder="1" applyAlignment="1">
      <alignment horizontal="center" vertical="center" wrapText="1" shrinkToFit="1"/>
    </xf>
    <xf numFmtId="0" fontId="35" fillId="0" borderId="5" xfId="0" applyFont="1" applyBorder="1" applyAlignment="1">
      <alignment horizontal="center" vertical="center" shrinkToFi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0" fontId="35" fillId="2" borderId="1" xfId="0" applyFont="1" applyFill="1" applyBorder="1" applyAlignment="1">
      <alignment horizontal="center" vertical="center"/>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2" borderId="21"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31" xfId="0" applyFont="1" applyFill="1" applyBorder="1" applyAlignment="1">
      <alignment horizontal="center" vertical="center"/>
    </xf>
    <xf numFmtId="0" fontId="39" fillId="2" borderId="23"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36" xfId="0" applyFont="1" applyFill="1" applyBorder="1" applyAlignment="1">
      <alignment horizontal="center" vertical="center" wrapText="1"/>
    </xf>
    <xf numFmtId="0" fontId="39" fillId="2" borderId="22" xfId="0" applyFont="1" applyFill="1" applyBorder="1" applyAlignment="1">
      <alignment horizontal="center" vertical="center" shrinkToFit="1"/>
    </xf>
    <xf numFmtId="0" fontId="39" fillId="2" borderId="32" xfId="0" applyFont="1" applyFill="1" applyBorder="1" applyAlignment="1">
      <alignment horizontal="center" vertical="center" shrinkToFit="1"/>
    </xf>
    <xf numFmtId="0" fontId="39" fillId="2" borderId="33" xfId="0" applyFont="1" applyFill="1" applyBorder="1" applyAlignment="1">
      <alignment horizontal="center" vertical="center" shrinkToFit="1"/>
    </xf>
    <xf numFmtId="0" fontId="36" fillId="0" borderId="1" xfId="0" applyFont="1" applyBorder="1" applyAlignment="1">
      <alignment horizontal="center" vertical="center" wrapText="1" shrinkToFit="1"/>
    </xf>
    <xf numFmtId="0" fontId="36" fillId="0" borderId="1" xfId="0" applyFont="1" applyBorder="1" applyAlignment="1">
      <alignment horizontal="center" vertical="center" shrinkToFit="1"/>
    </xf>
    <xf numFmtId="0" fontId="37" fillId="0" borderId="1" xfId="0" applyFont="1" applyBorder="1" applyAlignment="1">
      <alignment horizontal="center" vertical="center" shrinkToFit="1"/>
    </xf>
  </cellXfs>
  <cellStyles count="2">
    <cellStyle name="Köprü" xfId="1" builtinId="8"/>
    <cellStyle name="Normal" xfId="0" builtinId="0"/>
  </cellStyles>
  <dxfs count="41">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0"/>
        </patternFill>
      </fill>
    </dxf>
    <dxf>
      <fill>
        <patternFill>
          <bgColor indexed="40"/>
        </patternFill>
      </fill>
    </dxf>
    <dxf>
      <fill>
        <patternFill>
          <bgColor indexed="4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Tur"/>
                <a:ea typeface="Arial Tur"/>
                <a:cs typeface="Arial Tur"/>
              </a:defRPr>
            </a:pPr>
            <a:r>
              <a:rPr lang="tr-TR"/>
              <a:t>1. SINAV SORU ANALİZİ</a:t>
            </a:r>
          </a:p>
        </c:rich>
      </c:tx>
      <c:layout>
        <c:manualLayout>
          <c:xMode val="edge"/>
          <c:yMode val="edge"/>
          <c:x val="0.42201881922436041"/>
          <c:y val="3.8793103448275863E-2"/>
        </c:manualLayout>
      </c:layout>
      <c:overlay val="0"/>
      <c:spPr>
        <a:noFill/>
        <a:ln w="25400">
          <a:noFill/>
        </a:ln>
      </c:spPr>
    </c:title>
    <c:autoTitleDeleted val="0"/>
    <c:plotArea>
      <c:layout>
        <c:manualLayout>
          <c:layoutTarget val="inner"/>
          <c:xMode val="edge"/>
          <c:yMode val="edge"/>
          <c:x val="5.3740807418997498E-2"/>
          <c:y val="0.22413840276973912"/>
          <c:w val="0.9420447418153679"/>
          <c:h val="0.48706999063424078"/>
        </c:manualLayout>
      </c:layout>
      <c:barChart>
        <c:barDir val="col"/>
        <c:grouping val="clustered"/>
        <c:varyColors val="0"/>
        <c:ser>
          <c:idx val="0"/>
          <c:order val="0"/>
          <c:spPr>
            <a:solidFill>
              <a:srgbClr val="FFFF00"/>
            </a:solidFill>
            <a:ln w="12700">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Tur"/>
                    <a:ea typeface="Arial Tur"/>
                    <a:cs typeface="Arial Tur"/>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Vize!$F$6:$Y$6</c:f>
              <c:strCache>
                <c:ptCount val="20"/>
                <c:pt idx="0">
                  <c:v>1.SORU</c:v>
                </c:pt>
                <c:pt idx="1">
                  <c:v>2.SORU</c:v>
                </c:pt>
                <c:pt idx="2">
                  <c:v>3.SORU</c:v>
                </c:pt>
                <c:pt idx="3">
                  <c:v>4.SORU</c:v>
                </c:pt>
                <c:pt idx="4">
                  <c:v>5.SORU</c:v>
                </c:pt>
                <c:pt idx="5">
                  <c:v>6.SORU</c:v>
                </c:pt>
                <c:pt idx="6">
                  <c:v>7.SORU</c:v>
                </c:pt>
                <c:pt idx="7">
                  <c:v>8.SORU</c:v>
                </c:pt>
                <c:pt idx="8">
                  <c:v>9.SORU</c:v>
                </c:pt>
                <c:pt idx="9">
                  <c:v>10.SORU</c:v>
                </c:pt>
                <c:pt idx="10">
                  <c:v>11.SORU</c:v>
                </c:pt>
                <c:pt idx="11">
                  <c:v>12.SORU</c:v>
                </c:pt>
                <c:pt idx="12">
                  <c:v>13.SORU</c:v>
                </c:pt>
                <c:pt idx="13">
                  <c:v>14.SORU</c:v>
                </c:pt>
                <c:pt idx="14">
                  <c:v>15.SORU</c:v>
                </c:pt>
                <c:pt idx="15">
                  <c:v>16.SORU</c:v>
                </c:pt>
                <c:pt idx="16">
                  <c:v>17.SORU</c:v>
                </c:pt>
                <c:pt idx="17">
                  <c:v>18.SORU</c:v>
                </c:pt>
                <c:pt idx="18">
                  <c:v>19.SORU</c:v>
                </c:pt>
                <c:pt idx="19">
                  <c:v>20.SORU</c:v>
                </c:pt>
              </c:strCache>
            </c:strRef>
          </c:cat>
          <c:val>
            <c:numRef>
              <c:f>Vize!$F$156:$Y$156</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F4F9-402E-BD53-D98A988813E9}"/>
            </c:ext>
          </c:extLst>
        </c:ser>
        <c:dLbls>
          <c:showLegendKey val="0"/>
          <c:showVal val="0"/>
          <c:showCatName val="0"/>
          <c:showSerName val="0"/>
          <c:showPercent val="0"/>
          <c:showBubbleSize val="0"/>
        </c:dLbls>
        <c:gapWidth val="150"/>
        <c:axId val="272835712"/>
        <c:axId val="272837632"/>
      </c:barChart>
      <c:catAx>
        <c:axId val="272835712"/>
        <c:scaling>
          <c:orientation val="minMax"/>
        </c:scaling>
        <c:delete val="0"/>
        <c:axPos val="b"/>
        <c:title>
          <c:tx>
            <c:rich>
              <a:bodyPr/>
              <a:lstStyle/>
              <a:p>
                <a:pPr>
                  <a:defRPr sz="800" b="1" i="0" u="none" strike="noStrike" baseline="0">
                    <a:solidFill>
                      <a:srgbClr val="000000"/>
                    </a:solidFill>
                    <a:latin typeface="Arial Tur"/>
                    <a:ea typeface="Arial Tur"/>
                    <a:cs typeface="Arial Tur"/>
                  </a:defRPr>
                </a:pPr>
                <a:r>
                  <a:rPr lang="tr-TR"/>
                  <a:t>SORULAR</a:t>
                </a:r>
              </a:p>
            </c:rich>
          </c:tx>
          <c:layout>
            <c:manualLayout>
              <c:xMode val="edge"/>
              <c:yMode val="edge"/>
              <c:x val="0.50152960651702772"/>
              <c:y val="0.892243189428907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675" b="0" i="0" u="none" strike="noStrike" baseline="0">
                <a:solidFill>
                  <a:srgbClr val="000000"/>
                </a:solidFill>
                <a:latin typeface="Arial Tur"/>
                <a:ea typeface="Arial Tur"/>
                <a:cs typeface="Arial Tur"/>
              </a:defRPr>
            </a:pPr>
            <a:endParaRPr lang="tr-TR"/>
          </a:p>
        </c:txPr>
        <c:crossAx val="272837632"/>
        <c:crosses val="autoZero"/>
        <c:auto val="1"/>
        <c:lblAlgn val="ctr"/>
        <c:lblOffset val="100"/>
        <c:tickLblSkip val="1"/>
        <c:tickMarkSkip val="1"/>
        <c:noMultiLvlLbl val="0"/>
      </c:catAx>
      <c:valAx>
        <c:axId val="272837632"/>
        <c:scaling>
          <c:orientation val="minMax"/>
          <c:max val="100"/>
        </c:scaling>
        <c:delete val="0"/>
        <c:axPos val="l"/>
        <c:majorGridlines>
          <c:spPr>
            <a:ln w="3175">
              <a:solidFill>
                <a:srgbClr val="969696"/>
              </a:solidFill>
              <a:prstDash val="solid"/>
            </a:ln>
          </c:spPr>
        </c:majorGridlines>
        <c:title>
          <c:tx>
            <c:rich>
              <a:bodyPr/>
              <a:lstStyle/>
              <a:p>
                <a:pPr>
                  <a:defRPr sz="800" b="1" i="0" u="none" strike="noStrike" baseline="0">
                    <a:solidFill>
                      <a:srgbClr val="000000"/>
                    </a:solidFill>
                    <a:latin typeface="Arial Tur"/>
                    <a:ea typeface="Arial Tur"/>
                    <a:cs typeface="Arial Tur"/>
                  </a:defRPr>
                </a:pPr>
                <a:r>
                  <a:rPr lang="tr-TR"/>
                  <a:t>BAŞARI YÜZDESİ</a:t>
                </a:r>
              </a:p>
            </c:rich>
          </c:tx>
          <c:layout>
            <c:manualLayout>
              <c:xMode val="edge"/>
              <c:yMode val="edge"/>
              <c:x val="1.4271136232452273E-2"/>
              <c:y val="0.3017245904606751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Tur"/>
                <a:ea typeface="Arial Tur"/>
                <a:cs typeface="Arial Tur"/>
              </a:defRPr>
            </a:pPr>
            <a:endParaRPr lang="tr-TR"/>
          </a:p>
        </c:txPr>
        <c:crossAx val="272835712"/>
        <c:crosses val="autoZero"/>
        <c:crossBetween val="between"/>
        <c:majorUnit val="10"/>
      </c:valAx>
      <c:spPr>
        <a:pattFill prst="pct5">
          <a:fgClr>
            <a:srgbClr val="FFFFFF"/>
          </a:fgClr>
          <a:bgClr>
            <a:srgbClr val="FFFFFF"/>
          </a:bgClr>
        </a:patt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B050"/>
                </a:solidFill>
                <a:latin typeface="Arial Tur"/>
                <a:ea typeface="Arial Tur"/>
                <a:cs typeface="Arial Tur"/>
              </a:defRPr>
            </a:pPr>
            <a:r>
              <a:rPr lang="tr-TR">
                <a:solidFill>
                  <a:srgbClr val="00B050"/>
                </a:solidFill>
              </a:rPr>
              <a:t>SINIF BAŞARISI</a:t>
            </a:r>
          </a:p>
        </c:rich>
      </c:tx>
      <c:layout>
        <c:manualLayout>
          <c:xMode val="edge"/>
          <c:yMode val="edge"/>
          <c:x val="0.53319131896653749"/>
          <c:y val="0.36633663366336633"/>
        </c:manualLayout>
      </c:layout>
      <c:overlay val="0"/>
      <c:spPr>
        <a:noFill/>
        <a:ln w="25400">
          <a:noFill/>
        </a:ln>
      </c:spPr>
    </c:title>
    <c:autoTitleDeleted val="0"/>
    <c:plotArea>
      <c:layout>
        <c:manualLayout>
          <c:layoutTarget val="inner"/>
          <c:xMode val="edge"/>
          <c:yMode val="edge"/>
          <c:x val="0.21405784191830871"/>
          <c:y val="0.19801980198019803"/>
          <c:w val="0.17891401712575056"/>
          <c:h val="0.5544554455445545"/>
        </c:manualLayout>
      </c:layout>
      <c:pieChart>
        <c:varyColors val="1"/>
        <c:ser>
          <c:idx val="0"/>
          <c:order val="0"/>
          <c:spPr>
            <a:solidFill>
              <a:srgbClr val="9999FF"/>
            </a:solidFill>
            <a:ln w="38100">
              <a:solidFill>
                <a:srgbClr val="000000"/>
              </a:solidFill>
              <a:prstDash val="solid"/>
            </a:ln>
          </c:spPr>
          <c:dPt>
            <c:idx val="0"/>
            <c:bubble3D val="0"/>
            <c:spPr>
              <a:solidFill>
                <a:srgbClr val="00B050"/>
              </a:solidFill>
              <a:ln w="25400">
                <a:solidFill>
                  <a:srgbClr val="000000"/>
                </a:solidFill>
                <a:prstDash val="solid"/>
              </a:ln>
            </c:spPr>
            <c:extLst>
              <c:ext xmlns:c16="http://schemas.microsoft.com/office/drawing/2014/chart" uri="{C3380CC4-5D6E-409C-BE32-E72D297353CC}">
                <c16:uniqueId val="{00000000-DBAC-4A4A-9104-0848F98C228E}"/>
              </c:ext>
            </c:extLst>
          </c:dPt>
          <c:dPt>
            <c:idx val="1"/>
            <c:bubble3D val="0"/>
            <c:spPr>
              <a:solidFill>
                <a:srgbClr val="FF0000"/>
              </a:solidFill>
              <a:ln w="25400">
                <a:solidFill>
                  <a:srgbClr val="000000"/>
                </a:solidFill>
                <a:prstDash val="solid"/>
              </a:ln>
            </c:spPr>
            <c:extLst>
              <c:ext xmlns:c16="http://schemas.microsoft.com/office/drawing/2014/chart" uri="{C3380CC4-5D6E-409C-BE32-E72D297353CC}">
                <c16:uniqueId val="{00000001-DBAC-4A4A-9104-0848F98C228E}"/>
              </c:ext>
            </c:extLst>
          </c:dPt>
          <c:dLbls>
            <c:numFmt formatCode="0%" sourceLinked="0"/>
            <c:spPr>
              <a:noFill/>
              <a:ln w="25400">
                <a:noFill/>
              </a:ln>
            </c:spPr>
            <c:txPr>
              <a:bodyPr wrap="square" lIns="38100" tIns="19050" rIns="38100" bIns="19050" anchor="ctr">
                <a:spAutoFit/>
              </a:bodyPr>
              <a:lstStyle/>
              <a:p>
                <a:pPr>
                  <a:defRPr sz="1100" b="1" i="0" u="none" strike="noStrike" baseline="0">
                    <a:solidFill>
                      <a:srgbClr val="000000"/>
                    </a:solidFill>
                    <a:latin typeface="Arial Tur"/>
                    <a:ea typeface="Arial Tur"/>
                    <a:cs typeface="Arial Tur"/>
                  </a:defRPr>
                </a:pPr>
                <a:endParaRPr lang="tr-TR"/>
              </a:p>
            </c:txPr>
            <c:showLegendKey val="0"/>
            <c:showVal val="0"/>
            <c:showCatName val="0"/>
            <c:showSerName val="0"/>
            <c:showPercent val="1"/>
            <c:showBubbleSize val="0"/>
            <c:showLeaderLines val="1"/>
            <c:extLst>
              <c:ext xmlns:c15="http://schemas.microsoft.com/office/drawing/2012/chart" uri="{CE6537A1-D6FC-4f65-9D91-7224C49458BB}"/>
            </c:extLst>
          </c:dLbls>
          <c:val>
            <c:numRef>
              <c:f>Butunleme!$I$196:$I$197</c:f>
              <c:numCache>
                <c:formatCode>0.00</c:formatCode>
                <c:ptCount val="2"/>
                <c:pt idx="0">
                  <c:v>0</c:v>
                </c:pt>
                <c:pt idx="1">
                  <c:v>0</c:v>
                </c:pt>
              </c:numCache>
            </c:numRef>
          </c:val>
          <c:extLst>
            <c:ext xmlns:c16="http://schemas.microsoft.com/office/drawing/2014/chart" uri="{C3380CC4-5D6E-409C-BE32-E72D297353CC}">
              <c16:uniqueId val="{00000002-DBAC-4A4A-9104-0848F98C228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3-DBAC-4A4A-9104-0848F98C228E}"/>
              </c:ext>
            </c:extLst>
          </c:dPt>
          <c:dPt>
            <c:idx val="1"/>
            <c:bubble3D val="0"/>
            <c:extLst>
              <c:ext xmlns:c16="http://schemas.microsoft.com/office/drawing/2014/chart" uri="{C3380CC4-5D6E-409C-BE32-E72D297353CC}">
                <c16:uniqueId val="{00000004-DBAC-4A4A-9104-0848F98C228E}"/>
              </c:ext>
            </c:extLst>
          </c:dPt>
          <c:dLbls>
            <c:numFmt formatCode="0%" sourceLinked="0"/>
            <c:spPr>
              <a:noFill/>
              <a:ln w="25400">
                <a:noFill/>
              </a:ln>
            </c:spPr>
            <c:txPr>
              <a:bodyPr wrap="square" lIns="38100" tIns="19050" rIns="38100" bIns="19050" anchor="ctr">
                <a:spAutoFit/>
              </a:bodyPr>
              <a:lstStyle/>
              <a:p>
                <a:pPr>
                  <a:defRPr sz="325" b="0" i="0" u="none" strike="noStrike" baseline="0">
                    <a:solidFill>
                      <a:srgbClr val="000000"/>
                    </a:solidFill>
                    <a:latin typeface="Arial Tur"/>
                    <a:ea typeface="Arial Tur"/>
                    <a:cs typeface="Arial Tur"/>
                  </a:defRPr>
                </a:pPr>
                <a:endParaRPr lang="tr-TR"/>
              </a:p>
            </c:txPr>
            <c:showLegendKey val="0"/>
            <c:showVal val="0"/>
            <c:showCatName val="0"/>
            <c:showSerName val="0"/>
            <c:showPercent val="1"/>
            <c:showBubbleSize val="0"/>
            <c:showLeaderLines val="1"/>
            <c:extLst>
              <c:ext xmlns:c15="http://schemas.microsoft.com/office/drawing/2012/chart" uri="{CE6537A1-D6FC-4f65-9D91-7224C49458BB}"/>
            </c:extLst>
          </c:dLbls>
          <c:val>
            <c:numRef>
              <c:f>Butunleme!$J$196:$J$197</c:f>
              <c:numCache>
                <c:formatCode>0.00</c:formatCode>
                <c:ptCount val="2"/>
              </c:numCache>
            </c:numRef>
          </c:val>
          <c:extLst>
            <c:ext xmlns:c16="http://schemas.microsoft.com/office/drawing/2014/chart" uri="{C3380CC4-5D6E-409C-BE32-E72D297353CC}">
              <c16:uniqueId val="{00000005-DBAC-4A4A-9104-0848F98C228E}"/>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DBAC-4A4A-9104-0848F98C228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DBAC-4A4A-9104-0848F98C228E}"/>
              </c:ext>
            </c:extLst>
          </c:dPt>
          <c:dLbls>
            <c:numFmt formatCode="0%" sourceLinked="0"/>
            <c:spPr>
              <a:noFill/>
              <a:ln w="25400">
                <a:noFill/>
              </a:ln>
            </c:spPr>
            <c:txPr>
              <a:bodyPr wrap="square" lIns="38100" tIns="19050" rIns="38100" bIns="19050" anchor="ctr">
                <a:spAutoFit/>
              </a:bodyPr>
              <a:lstStyle/>
              <a:p>
                <a:pPr>
                  <a:defRPr sz="325" b="0" i="0" u="none" strike="noStrike" baseline="0">
                    <a:solidFill>
                      <a:srgbClr val="000000"/>
                    </a:solidFill>
                    <a:latin typeface="Arial Tur"/>
                    <a:ea typeface="Arial Tur"/>
                    <a:cs typeface="Arial Tur"/>
                  </a:defRPr>
                </a:pPr>
                <a:endParaRPr lang="tr-TR"/>
              </a:p>
            </c:txPr>
            <c:showLegendKey val="0"/>
            <c:showVal val="0"/>
            <c:showCatName val="0"/>
            <c:showSerName val="0"/>
            <c:showPercent val="1"/>
            <c:showBubbleSize val="0"/>
            <c:showLeaderLines val="1"/>
            <c:extLst>
              <c:ext xmlns:c15="http://schemas.microsoft.com/office/drawing/2012/chart" uri="{CE6537A1-D6FC-4f65-9D91-7224C49458BB}"/>
            </c:extLst>
          </c:dLbls>
          <c:val>
            <c:numRef>
              <c:f>Butunleme!$K$196:$K$197</c:f>
              <c:numCache>
                <c:formatCode>0.00</c:formatCode>
                <c:ptCount val="2"/>
              </c:numCache>
            </c:numRef>
          </c:val>
          <c:extLst>
            <c:ext xmlns:c16="http://schemas.microsoft.com/office/drawing/2014/chart" uri="{C3380CC4-5D6E-409C-BE32-E72D297353CC}">
              <c16:uniqueId val="{00000008-DBAC-4A4A-9104-0848F98C228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5758574400342"/>
          <c:y val="0.12738893122055142"/>
          <c:w val="0.8127009322325528"/>
          <c:h val="0.57325019049248138"/>
        </c:manualLayout>
      </c:layout>
      <c:barChart>
        <c:barDir val="col"/>
        <c:grouping val="clustered"/>
        <c:varyColors val="0"/>
        <c:ser>
          <c:idx val="0"/>
          <c:order val="0"/>
          <c:spPr>
            <a:solidFill>
              <a:srgbClr val="99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Tur"/>
                    <a:ea typeface="Arial Tur"/>
                    <a:cs typeface="Arial Tur"/>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Butunleme!$D$179:$D$187</c:f>
              <c:strCache>
                <c:ptCount val="9"/>
                <c:pt idx="0">
                  <c:v>AA</c:v>
                </c:pt>
                <c:pt idx="1">
                  <c:v>BA</c:v>
                </c:pt>
                <c:pt idx="2">
                  <c:v>BB</c:v>
                </c:pt>
                <c:pt idx="3">
                  <c:v>CB</c:v>
                </c:pt>
                <c:pt idx="4">
                  <c:v>CC</c:v>
                </c:pt>
                <c:pt idx="5">
                  <c:v>DC</c:v>
                </c:pt>
                <c:pt idx="6">
                  <c:v>DD</c:v>
                </c:pt>
                <c:pt idx="7">
                  <c:v>FD</c:v>
                </c:pt>
                <c:pt idx="8">
                  <c:v>FF</c:v>
                </c:pt>
              </c:strCache>
            </c:strRef>
          </c:cat>
          <c:val>
            <c:numRef>
              <c:f>Butunleme!$E$179:$E$187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ECD-48B5-AB23-9241ED7F896A}"/>
            </c:ext>
          </c:extLst>
        </c:ser>
        <c:dLbls>
          <c:showLegendKey val="0"/>
          <c:showVal val="0"/>
          <c:showCatName val="0"/>
          <c:showSerName val="0"/>
          <c:showPercent val="0"/>
          <c:showBubbleSize val="0"/>
        </c:dLbls>
        <c:gapWidth val="150"/>
        <c:axId val="273856000"/>
        <c:axId val="273857920"/>
      </c:barChart>
      <c:catAx>
        <c:axId val="273856000"/>
        <c:scaling>
          <c:orientation val="minMax"/>
        </c:scaling>
        <c:delete val="0"/>
        <c:axPos val="b"/>
        <c:title>
          <c:tx>
            <c:rich>
              <a:bodyPr/>
              <a:lstStyle/>
              <a:p>
                <a:pPr>
                  <a:defRPr sz="800" b="1" i="0" u="none" strike="noStrike" baseline="0">
                    <a:solidFill>
                      <a:srgbClr val="000000"/>
                    </a:solidFill>
                    <a:latin typeface="Arial Tur"/>
                    <a:ea typeface="Arial Tur"/>
                    <a:cs typeface="Arial Tur"/>
                  </a:defRPr>
                </a:pPr>
                <a:r>
                  <a:rPr lang="tr-TR"/>
                  <a:t>NOTLAR</a:t>
                </a:r>
              </a:p>
            </c:rich>
          </c:tx>
          <c:layout>
            <c:manualLayout>
              <c:xMode val="edge"/>
              <c:yMode val="edge"/>
              <c:x val="0.48571606119328542"/>
              <c:y val="0.8407670603674540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Tur"/>
                <a:ea typeface="Arial Tur"/>
                <a:cs typeface="Arial Tur"/>
              </a:defRPr>
            </a:pPr>
            <a:endParaRPr lang="tr-TR"/>
          </a:p>
        </c:txPr>
        <c:crossAx val="273857920"/>
        <c:crosses val="autoZero"/>
        <c:auto val="1"/>
        <c:lblAlgn val="ctr"/>
        <c:lblOffset val="100"/>
        <c:tickLblSkip val="1"/>
        <c:tickMarkSkip val="1"/>
        <c:noMultiLvlLbl val="0"/>
      </c:catAx>
      <c:valAx>
        <c:axId val="273857920"/>
        <c:scaling>
          <c:orientation val="minMax"/>
          <c:max val="40"/>
        </c:scaling>
        <c:delete val="0"/>
        <c:axPos val="l"/>
        <c:majorGridlines>
          <c:spPr>
            <a:ln w="3175">
              <a:solidFill>
                <a:srgbClr val="969696"/>
              </a:solidFill>
              <a:prstDash val="solid"/>
            </a:ln>
          </c:spPr>
        </c:majorGridlines>
        <c:title>
          <c:tx>
            <c:rich>
              <a:bodyPr/>
              <a:lstStyle/>
              <a:p>
                <a:pPr>
                  <a:defRPr sz="800" b="1" i="0" u="none" strike="noStrike" baseline="0">
                    <a:solidFill>
                      <a:srgbClr val="000000"/>
                    </a:solidFill>
                    <a:latin typeface="Arial Tur"/>
                    <a:ea typeface="Arial Tur"/>
                    <a:cs typeface="Arial Tur"/>
                  </a:defRPr>
                </a:pPr>
                <a:r>
                  <a:rPr lang="tr-TR"/>
                  <a:t>ÖĞRENCİ SAYISI</a:t>
                </a:r>
              </a:p>
            </c:rich>
          </c:tx>
          <c:layout>
            <c:manualLayout>
              <c:xMode val="edge"/>
              <c:yMode val="edge"/>
              <c:x val="2.5396685227430684E-2"/>
              <c:y val="0.1146502624671916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Tur"/>
                <a:ea typeface="Arial Tur"/>
                <a:cs typeface="Arial Tur"/>
              </a:defRPr>
            </a:pPr>
            <a:endParaRPr lang="tr-TR"/>
          </a:p>
        </c:txPr>
        <c:crossAx val="273856000"/>
        <c:crosses val="autoZero"/>
        <c:crossBetween val="between"/>
        <c:majorUnit val="5"/>
      </c:valAx>
      <c:spPr>
        <a:pattFill prst="pct5">
          <a:fgClr>
            <a:srgbClr val="FFFFFF"/>
          </a:fgClr>
          <a:bgClr>
            <a:srgbClr val="FFFFFF"/>
          </a:bgClr>
        </a:patt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
          <c:y val="0.29896907216494845"/>
          <c:w val="0.31636363636363635"/>
          <c:h val="0.4484536082474227"/>
        </c:manualLayout>
      </c:layout>
      <c:pieChart>
        <c:varyColors val="1"/>
        <c:ser>
          <c:idx val="0"/>
          <c:order val="0"/>
          <c:spPr>
            <a:solidFill>
              <a:srgbClr val="9999FF"/>
            </a:solidFill>
            <a:ln w="38100">
              <a:solidFill>
                <a:srgbClr val="000000"/>
              </a:solidFill>
              <a:prstDash val="solid"/>
            </a:ln>
          </c:spPr>
          <c:dPt>
            <c:idx val="0"/>
            <c:bubble3D val="0"/>
            <c:spPr>
              <a:solidFill>
                <a:srgbClr val="FFFF00"/>
              </a:solidFill>
              <a:ln w="25400">
                <a:solidFill>
                  <a:srgbClr val="000000"/>
                </a:solidFill>
                <a:prstDash val="solid"/>
              </a:ln>
            </c:spPr>
            <c:extLst>
              <c:ext xmlns:c16="http://schemas.microsoft.com/office/drawing/2014/chart" uri="{C3380CC4-5D6E-409C-BE32-E72D297353CC}">
                <c16:uniqueId val="{00000000-20AD-4749-9FDA-1B4A5156896C}"/>
              </c:ext>
            </c:extLst>
          </c:dPt>
          <c:dPt>
            <c:idx val="1"/>
            <c:bubble3D val="0"/>
            <c:spPr>
              <a:solidFill>
                <a:srgbClr val="FFFF99"/>
              </a:solidFill>
              <a:ln w="25400">
                <a:solidFill>
                  <a:srgbClr val="000000"/>
                </a:solidFill>
                <a:prstDash val="solid"/>
              </a:ln>
            </c:spPr>
            <c:extLst>
              <c:ext xmlns:c16="http://schemas.microsoft.com/office/drawing/2014/chart" uri="{C3380CC4-5D6E-409C-BE32-E72D297353CC}">
                <c16:uniqueId val="{00000001-20AD-4749-9FDA-1B4A5156896C}"/>
              </c:ext>
            </c:extLst>
          </c:dPt>
          <c:dPt>
            <c:idx val="2"/>
            <c:bubble3D val="0"/>
            <c:spPr>
              <a:solidFill>
                <a:srgbClr val="FF0000"/>
              </a:solidFill>
              <a:ln w="25400">
                <a:solidFill>
                  <a:srgbClr val="000000"/>
                </a:solidFill>
                <a:prstDash val="solid"/>
              </a:ln>
            </c:spPr>
            <c:extLst>
              <c:ext xmlns:c16="http://schemas.microsoft.com/office/drawing/2014/chart" uri="{C3380CC4-5D6E-409C-BE32-E72D297353CC}">
                <c16:uniqueId val="{00000002-20AD-4749-9FDA-1B4A5156896C}"/>
              </c:ext>
            </c:extLst>
          </c:dPt>
          <c:dPt>
            <c:idx val="3"/>
            <c:bubble3D val="0"/>
            <c:spPr>
              <a:solidFill>
                <a:srgbClr val="FF6600"/>
              </a:solidFill>
              <a:ln w="25400">
                <a:solidFill>
                  <a:srgbClr val="000000"/>
                </a:solidFill>
                <a:prstDash val="solid"/>
              </a:ln>
            </c:spPr>
            <c:extLst>
              <c:ext xmlns:c16="http://schemas.microsoft.com/office/drawing/2014/chart" uri="{C3380CC4-5D6E-409C-BE32-E72D297353CC}">
                <c16:uniqueId val="{00000003-20AD-4749-9FDA-1B4A5156896C}"/>
              </c:ext>
            </c:extLst>
          </c:dPt>
          <c:dPt>
            <c:idx val="4"/>
            <c:bubble3D val="0"/>
            <c:spPr>
              <a:solidFill>
                <a:srgbClr val="FF00FF"/>
              </a:solidFill>
              <a:ln w="25400">
                <a:solidFill>
                  <a:srgbClr val="000000"/>
                </a:solidFill>
                <a:prstDash val="solid"/>
              </a:ln>
            </c:spPr>
            <c:extLst>
              <c:ext xmlns:c16="http://schemas.microsoft.com/office/drawing/2014/chart" uri="{C3380CC4-5D6E-409C-BE32-E72D297353CC}">
                <c16:uniqueId val="{00000004-20AD-4749-9FDA-1B4A5156896C}"/>
              </c:ext>
            </c:extLst>
          </c:dPt>
          <c:dLbls>
            <c:dLbl>
              <c:idx val="1"/>
              <c:numFmt formatCode="0%" sourceLinked="0"/>
              <c:spPr>
                <a:noFill/>
                <a:ln w="25400">
                  <a:noFill/>
                </a:ln>
              </c:spPr>
              <c:txPr>
                <a:bodyPr/>
                <a:lstStyle/>
                <a:p>
                  <a:pPr>
                    <a:defRPr sz="800" b="0" i="0" u="none" strike="noStrike" baseline="0">
                      <a:solidFill>
                        <a:srgbClr val="000000"/>
                      </a:solidFill>
                      <a:latin typeface="Arial Tur"/>
                      <a:ea typeface="Arial Tur"/>
                      <a:cs typeface="Arial Tur"/>
                    </a:defRPr>
                  </a:pPr>
                  <a:endParaRPr lang="tr-T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AD-4749-9FDA-1B4A5156896C}"/>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Tur"/>
                    <a:ea typeface="Arial Tur"/>
                    <a:cs typeface="Arial Tur"/>
                  </a:defRPr>
                </a:pPr>
                <a:endParaRPr lang="tr-TR"/>
              </a:p>
            </c:txPr>
            <c:showLegendKey val="0"/>
            <c:showVal val="0"/>
            <c:showCatName val="1"/>
            <c:showSerName val="0"/>
            <c:showPercent val="1"/>
            <c:showBubbleSize val="0"/>
            <c:showLeaderLines val="1"/>
            <c:extLst>
              <c:ext xmlns:c15="http://schemas.microsoft.com/office/drawing/2012/chart" uri="{CE6537A1-D6FC-4f65-9D91-7224C49458BB}"/>
            </c:extLst>
          </c:dLbls>
          <c:cat>
            <c:strRef>
              <c:f>Butunleme!$D$179:$D$187</c:f>
              <c:strCache>
                <c:ptCount val="9"/>
                <c:pt idx="0">
                  <c:v>AA</c:v>
                </c:pt>
                <c:pt idx="1">
                  <c:v>BA</c:v>
                </c:pt>
                <c:pt idx="2">
                  <c:v>BB</c:v>
                </c:pt>
                <c:pt idx="3">
                  <c:v>CB</c:v>
                </c:pt>
                <c:pt idx="4">
                  <c:v>CC</c:v>
                </c:pt>
                <c:pt idx="5">
                  <c:v>DC</c:v>
                </c:pt>
                <c:pt idx="6">
                  <c:v>DD</c:v>
                </c:pt>
                <c:pt idx="7">
                  <c:v>FD</c:v>
                </c:pt>
                <c:pt idx="8">
                  <c:v>FF</c:v>
                </c:pt>
              </c:strCache>
            </c:strRef>
          </c:cat>
          <c:val>
            <c:numRef>
              <c:f>Butunleme!$E$179:$E$187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20AD-4749-9FDA-1B4A5156896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
          <c:y val="0.13402052016225244"/>
          <c:w val="0.32363629546306716"/>
          <c:h val="0.73195895967549507"/>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Tur"/>
              <a:ea typeface="Arial Tur"/>
              <a:cs typeface="Arial Tur"/>
            </a:defRPr>
          </a:pPr>
          <a:endParaRPr lang="tr-TR"/>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paperSize="9"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705035971223033"/>
          <c:y val="9.4340202069833901E-2"/>
          <c:w val="0.76978417266187105"/>
          <c:h val="0.59748794644228087"/>
        </c:manualLayout>
      </c:layout>
      <c:barChart>
        <c:barDir val="col"/>
        <c:grouping val="clustered"/>
        <c:varyColors val="0"/>
        <c:ser>
          <c:idx val="0"/>
          <c:order val="0"/>
          <c:spPr>
            <a:solidFill>
              <a:srgbClr val="99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Tur"/>
                    <a:ea typeface="Arial Tur"/>
                    <a:cs typeface="Arial Tur"/>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Sonuc!$D$151:$D$159</c:f>
              <c:strCache>
                <c:ptCount val="9"/>
                <c:pt idx="0">
                  <c:v>AA</c:v>
                </c:pt>
                <c:pt idx="1">
                  <c:v>BA</c:v>
                </c:pt>
                <c:pt idx="2">
                  <c:v>BB</c:v>
                </c:pt>
                <c:pt idx="3">
                  <c:v>CB</c:v>
                </c:pt>
                <c:pt idx="4">
                  <c:v>CC</c:v>
                </c:pt>
                <c:pt idx="5">
                  <c:v>DC</c:v>
                </c:pt>
                <c:pt idx="6">
                  <c:v>DD</c:v>
                </c:pt>
                <c:pt idx="7">
                  <c:v>FD</c:v>
                </c:pt>
                <c:pt idx="8">
                  <c:v>FF</c:v>
                </c:pt>
              </c:strCache>
            </c:strRef>
          </c:cat>
          <c:val>
            <c:numRef>
              <c:f>Sonuc!$E$151:$E$159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B2A5-46B4-A704-AEE72CD82CB3}"/>
            </c:ext>
          </c:extLst>
        </c:ser>
        <c:dLbls>
          <c:showLegendKey val="0"/>
          <c:showVal val="0"/>
          <c:showCatName val="0"/>
          <c:showSerName val="0"/>
          <c:showPercent val="0"/>
          <c:showBubbleSize val="0"/>
        </c:dLbls>
        <c:gapWidth val="150"/>
        <c:axId val="273985920"/>
        <c:axId val="273987840"/>
      </c:barChart>
      <c:catAx>
        <c:axId val="273985920"/>
        <c:scaling>
          <c:orientation val="minMax"/>
        </c:scaling>
        <c:delete val="0"/>
        <c:axPos val="b"/>
        <c:title>
          <c:tx>
            <c:rich>
              <a:bodyPr/>
              <a:lstStyle/>
              <a:p>
                <a:pPr>
                  <a:defRPr sz="800" b="1" i="0" u="none" strike="noStrike" baseline="0">
                    <a:solidFill>
                      <a:srgbClr val="000000"/>
                    </a:solidFill>
                    <a:latin typeface="Arial Tur"/>
                    <a:ea typeface="Arial Tur"/>
                    <a:cs typeface="Arial Tur"/>
                  </a:defRPr>
                </a:pPr>
                <a:r>
                  <a:rPr lang="tr-TR"/>
                  <a:t>NOTLAR</a:t>
                </a:r>
              </a:p>
            </c:rich>
          </c:tx>
          <c:layout>
            <c:manualLayout>
              <c:xMode val="edge"/>
              <c:yMode val="edge"/>
              <c:x val="0.48561134159305358"/>
              <c:y val="0.8427725779560574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Tur"/>
                <a:ea typeface="Arial Tur"/>
                <a:cs typeface="Arial Tur"/>
              </a:defRPr>
            </a:pPr>
            <a:endParaRPr lang="tr-TR"/>
          </a:p>
        </c:txPr>
        <c:crossAx val="273987840"/>
        <c:crosses val="autoZero"/>
        <c:auto val="1"/>
        <c:lblAlgn val="ctr"/>
        <c:lblOffset val="100"/>
        <c:tickLblSkip val="1"/>
        <c:tickMarkSkip val="1"/>
        <c:noMultiLvlLbl val="0"/>
      </c:catAx>
      <c:valAx>
        <c:axId val="273987840"/>
        <c:scaling>
          <c:orientation val="minMax"/>
          <c:max val="40"/>
        </c:scaling>
        <c:delete val="0"/>
        <c:axPos val="l"/>
        <c:majorGridlines>
          <c:spPr>
            <a:ln w="3175">
              <a:solidFill>
                <a:srgbClr val="969696"/>
              </a:solidFill>
              <a:prstDash val="solid"/>
            </a:ln>
          </c:spPr>
        </c:majorGridlines>
        <c:title>
          <c:tx>
            <c:rich>
              <a:bodyPr/>
              <a:lstStyle/>
              <a:p>
                <a:pPr>
                  <a:defRPr sz="800" b="1" i="0" u="none" strike="noStrike" baseline="0">
                    <a:solidFill>
                      <a:srgbClr val="000000"/>
                    </a:solidFill>
                    <a:latin typeface="Arial Tur"/>
                    <a:ea typeface="Arial Tur"/>
                    <a:cs typeface="Arial Tur"/>
                  </a:defRPr>
                </a:pPr>
                <a:r>
                  <a:rPr lang="tr-TR"/>
                  <a:t>ÖĞRENCİ SAYISI</a:t>
                </a:r>
              </a:p>
            </c:rich>
          </c:tx>
          <c:layout>
            <c:manualLayout>
              <c:xMode val="edge"/>
              <c:yMode val="edge"/>
              <c:x val="3.2373964007187277E-2"/>
              <c:y val="0.113208207464632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Tur"/>
                <a:ea typeface="Arial Tur"/>
                <a:cs typeface="Arial Tur"/>
              </a:defRPr>
            </a:pPr>
            <a:endParaRPr lang="tr-TR"/>
          </a:p>
        </c:txPr>
        <c:crossAx val="273985920"/>
        <c:crosses val="autoZero"/>
        <c:crossBetween val="between"/>
        <c:majorUnit val="5"/>
      </c:valAx>
      <c:spPr>
        <a:pattFill prst="pct5">
          <a:fgClr>
            <a:srgbClr val="FFFFFF"/>
          </a:fgClr>
          <a:bgClr>
            <a:srgbClr val="FFFFFF"/>
          </a:bgClr>
        </a:patt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5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FF0000"/>
                </a:solidFill>
                <a:latin typeface="Arial Tur"/>
                <a:ea typeface="Arial Tur"/>
                <a:cs typeface="Arial Tur"/>
              </a:defRPr>
            </a:pPr>
            <a:r>
              <a:rPr lang="tr-TR">
                <a:solidFill>
                  <a:srgbClr val="00B050"/>
                </a:solidFill>
              </a:rPr>
              <a:t>SINIF BAŞARISI</a:t>
            </a:r>
          </a:p>
        </c:rich>
      </c:tx>
      <c:layout>
        <c:manualLayout>
          <c:xMode val="edge"/>
          <c:yMode val="edge"/>
          <c:x val="0.54460691393553606"/>
          <c:y val="0.41374234470691162"/>
        </c:manualLayout>
      </c:layout>
      <c:overlay val="0"/>
      <c:spPr>
        <a:noFill/>
        <a:ln w="25400">
          <a:noFill/>
        </a:ln>
      </c:spPr>
    </c:title>
    <c:autoTitleDeleted val="0"/>
    <c:plotArea>
      <c:layout>
        <c:manualLayout>
          <c:layoutTarget val="inner"/>
          <c:xMode val="edge"/>
          <c:yMode val="edge"/>
          <c:x val="0.18928604437437993"/>
          <c:y val="0.21052631578947376"/>
          <c:w val="0.20714321837196292"/>
          <c:h val="0.61052631578947369"/>
        </c:manualLayout>
      </c:layout>
      <c:pieChart>
        <c:varyColors val="1"/>
        <c:ser>
          <c:idx val="0"/>
          <c:order val="0"/>
          <c:spPr>
            <a:solidFill>
              <a:srgbClr val="9999FF"/>
            </a:solidFill>
            <a:ln w="38100">
              <a:solidFill>
                <a:srgbClr val="000000"/>
              </a:solidFill>
              <a:prstDash val="solid"/>
            </a:ln>
          </c:spPr>
          <c:dPt>
            <c:idx val="0"/>
            <c:bubble3D val="0"/>
            <c:spPr>
              <a:solidFill>
                <a:srgbClr val="00B050"/>
              </a:solidFill>
              <a:ln w="25400">
                <a:solidFill>
                  <a:srgbClr val="000000"/>
                </a:solidFill>
                <a:prstDash val="solid"/>
              </a:ln>
            </c:spPr>
            <c:extLst>
              <c:ext xmlns:c16="http://schemas.microsoft.com/office/drawing/2014/chart" uri="{C3380CC4-5D6E-409C-BE32-E72D297353CC}">
                <c16:uniqueId val="{00000001-AA0E-47C1-B270-7774FA22B7FC}"/>
              </c:ext>
            </c:extLst>
          </c:dPt>
          <c:dPt>
            <c:idx val="1"/>
            <c:bubble3D val="0"/>
            <c:spPr>
              <a:solidFill>
                <a:srgbClr val="FF0000"/>
              </a:solidFill>
              <a:ln w="25400">
                <a:solidFill>
                  <a:srgbClr val="000000"/>
                </a:solidFill>
                <a:prstDash val="solid"/>
              </a:ln>
            </c:spPr>
            <c:extLst>
              <c:ext xmlns:c16="http://schemas.microsoft.com/office/drawing/2014/chart" uri="{C3380CC4-5D6E-409C-BE32-E72D297353CC}">
                <c16:uniqueId val="{00000003-AA0E-47C1-B270-7774FA22B7FC}"/>
              </c:ext>
            </c:extLst>
          </c:dPt>
          <c:dLbls>
            <c:numFmt formatCode="0%" sourceLinked="0"/>
            <c:spPr>
              <a:noFill/>
              <a:ln w="25400">
                <a:noFill/>
              </a:ln>
            </c:spPr>
            <c:txPr>
              <a:bodyPr wrap="square" lIns="38100" tIns="19050" rIns="38100" bIns="19050" anchor="ctr">
                <a:spAutoFit/>
              </a:bodyPr>
              <a:lstStyle/>
              <a:p>
                <a:pPr>
                  <a:defRPr sz="1100" b="1" i="0" u="none" strike="noStrike" baseline="0">
                    <a:solidFill>
                      <a:srgbClr val="000000"/>
                    </a:solidFill>
                    <a:latin typeface="Arial Tur"/>
                    <a:ea typeface="Arial Tur"/>
                    <a:cs typeface="Arial Tur"/>
                  </a:defRPr>
                </a:pPr>
                <a:endParaRPr lang="tr-TR"/>
              </a:p>
            </c:txPr>
            <c:showLegendKey val="0"/>
            <c:showVal val="0"/>
            <c:showCatName val="0"/>
            <c:showSerName val="0"/>
            <c:showPercent val="1"/>
            <c:showBubbleSize val="0"/>
            <c:showLeaderLines val="1"/>
            <c:extLst>
              <c:ext xmlns:c15="http://schemas.microsoft.com/office/drawing/2012/chart" uri="{CE6537A1-D6FC-4f65-9D91-7224C49458BB}"/>
            </c:extLst>
          </c:dLbls>
          <c:val>
            <c:numRef>
              <c:f>Sonuc!$H$167:$H$168</c:f>
              <c:numCache>
                <c:formatCode>0.00</c:formatCode>
                <c:ptCount val="2"/>
                <c:pt idx="0">
                  <c:v>0</c:v>
                </c:pt>
                <c:pt idx="1">
                  <c:v>0</c:v>
                </c:pt>
              </c:numCache>
            </c:numRef>
          </c:val>
          <c:extLst>
            <c:ext xmlns:c16="http://schemas.microsoft.com/office/drawing/2014/chart" uri="{C3380CC4-5D6E-409C-BE32-E72D297353CC}">
              <c16:uniqueId val="{00000004-AA0E-47C1-B270-7774FA22B7F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18918918918926"/>
          <c:y val="0.29559929981881289"/>
          <c:w val="0.25337837837837851"/>
          <c:h val="0.47170101034916928"/>
        </c:manualLayout>
      </c:layout>
      <c:pieChart>
        <c:varyColors val="1"/>
        <c:ser>
          <c:idx val="0"/>
          <c:order val="0"/>
          <c:spPr>
            <a:solidFill>
              <a:srgbClr val="9999FF"/>
            </a:solidFill>
            <a:ln w="38100">
              <a:solidFill>
                <a:srgbClr val="000000"/>
              </a:solidFill>
              <a:prstDash val="solid"/>
            </a:ln>
          </c:spPr>
          <c:dPt>
            <c:idx val="0"/>
            <c:bubble3D val="0"/>
            <c:spPr>
              <a:solidFill>
                <a:srgbClr val="FFFF00"/>
              </a:solidFill>
              <a:ln w="25400">
                <a:solidFill>
                  <a:srgbClr val="000000"/>
                </a:solidFill>
                <a:prstDash val="solid"/>
              </a:ln>
            </c:spPr>
            <c:extLst>
              <c:ext xmlns:c16="http://schemas.microsoft.com/office/drawing/2014/chart" uri="{C3380CC4-5D6E-409C-BE32-E72D297353CC}">
                <c16:uniqueId val="{00000001-0ECA-414E-AAC6-3EAAE33B3099}"/>
              </c:ext>
            </c:extLst>
          </c:dPt>
          <c:dPt>
            <c:idx val="1"/>
            <c:bubble3D val="0"/>
            <c:spPr>
              <a:solidFill>
                <a:srgbClr val="FFFF99"/>
              </a:solidFill>
              <a:ln w="25400">
                <a:solidFill>
                  <a:srgbClr val="000000"/>
                </a:solidFill>
                <a:prstDash val="solid"/>
              </a:ln>
            </c:spPr>
            <c:extLst>
              <c:ext xmlns:c16="http://schemas.microsoft.com/office/drawing/2014/chart" uri="{C3380CC4-5D6E-409C-BE32-E72D297353CC}">
                <c16:uniqueId val="{00000003-0ECA-414E-AAC6-3EAAE33B3099}"/>
              </c:ext>
            </c:extLst>
          </c:dPt>
          <c:dPt>
            <c:idx val="2"/>
            <c:bubble3D val="0"/>
            <c:spPr>
              <a:solidFill>
                <a:srgbClr val="FF0000"/>
              </a:solidFill>
              <a:ln w="25400">
                <a:solidFill>
                  <a:srgbClr val="000000"/>
                </a:solidFill>
                <a:prstDash val="solid"/>
              </a:ln>
            </c:spPr>
            <c:extLst>
              <c:ext xmlns:c16="http://schemas.microsoft.com/office/drawing/2014/chart" uri="{C3380CC4-5D6E-409C-BE32-E72D297353CC}">
                <c16:uniqueId val="{00000005-0ECA-414E-AAC6-3EAAE33B3099}"/>
              </c:ext>
            </c:extLst>
          </c:dPt>
          <c:dPt>
            <c:idx val="3"/>
            <c:bubble3D val="0"/>
            <c:spPr>
              <a:solidFill>
                <a:srgbClr val="FF6600"/>
              </a:solidFill>
              <a:ln w="25400">
                <a:solidFill>
                  <a:srgbClr val="000000"/>
                </a:solidFill>
                <a:prstDash val="solid"/>
              </a:ln>
            </c:spPr>
            <c:extLst>
              <c:ext xmlns:c16="http://schemas.microsoft.com/office/drawing/2014/chart" uri="{C3380CC4-5D6E-409C-BE32-E72D297353CC}">
                <c16:uniqueId val="{00000007-0ECA-414E-AAC6-3EAAE33B3099}"/>
              </c:ext>
            </c:extLst>
          </c:dPt>
          <c:dPt>
            <c:idx val="4"/>
            <c:bubble3D val="0"/>
            <c:spPr>
              <a:solidFill>
                <a:srgbClr val="FF00FF"/>
              </a:solidFill>
              <a:ln w="25400">
                <a:solidFill>
                  <a:srgbClr val="000000"/>
                </a:solidFill>
                <a:prstDash val="solid"/>
              </a:ln>
            </c:spPr>
            <c:extLst>
              <c:ext xmlns:c16="http://schemas.microsoft.com/office/drawing/2014/chart" uri="{C3380CC4-5D6E-409C-BE32-E72D297353CC}">
                <c16:uniqueId val="{00000009-0ECA-414E-AAC6-3EAAE33B3099}"/>
              </c:ext>
            </c:extLst>
          </c:dPt>
          <c:dLbls>
            <c:dLbl>
              <c:idx val="1"/>
              <c:numFmt formatCode="0%" sourceLinked="0"/>
              <c:spPr>
                <a:noFill/>
                <a:ln w="25400">
                  <a:noFill/>
                </a:ln>
              </c:spPr>
              <c:txPr>
                <a:bodyPr/>
                <a:lstStyle/>
                <a:p>
                  <a:pPr>
                    <a:defRPr sz="800" b="0" i="0" u="none" strike="noStrike" baseline="0">
                      <a:solidFill>
                        <a:srgbClr val="000000"/>
                      </a:solidFill>
                      <a:latin typeface="Arial Tur"/>
                      <a:ea typeface="Arial Tur"/>
                      <a:cs typeface="Arial Tur"/>
                    </a:defRPr>
                  </a:pPr>
                  <a:endParaRPr lang="tr-T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CA-414E-AAC6-3EAAE33B3099}"/>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Tur"/>
                    <a:ea typeface="Arial Tur"/>
                    <a:cs typeface="Arial Tur"/>
                  </a:defRPr>
                </a:pPr>
                <a:endParaRPr lang="tr-TR"/>
              </a:p>
            </c:txPr>
            <c:showLegendKey val="0"/>
            <c:showVal val="0"/>
            <c:showCatName val="1"/>
            <c:showSerName val="0"/>
            <c:showPercent val="1"/>
            <c:showBubbleSize val="0"/>
            <c:showLeaderLines val="1"/>
            <c:extLst>
              <c:ext xmlns:c15="http://schemas.microsoft.com/office/drawing/2012/chart" uri="{CE6537A1-D6FC-4f65-9D91-7224C49458BB}"/>
            </c:extLst>
          </c:dLbls>
          <c:cat>
            <c:strRef>
              <c:f>Sonuc!$D$151:$D$160</c:f>
              <c:strCache>
                <c:ptCount val="9"/>
                <c:pt idx="0">
                  <c:v>AA</c:v>
                </c:pt>
                <c:pt idx="1">
                  <c:v>BA</c:v>
                </c:pt>
                <c:pt idx="2">
                  <c:v>BB</c:v>
                </c:pt>
                <c:pt idx="3">
                  <c:v>CB</c:v>
                </c:pt>
                <c:pt idx="4">
                  <c:v>CC</c:v>
                </c:pt>
                <c:pt idx="5">
                  <c:v>DC</c:v>
                </c:pt>
                <c:pt idx="6">
                  <c:v>DD</c:v>
                </c:pt>
                <c:pt idx="7">
                  <c:v>FD</c:v>
                </c:pt>
                <c:pt idx="8">
                  <c:v>FF</c:v>
                </c:pt>
              </c:strCache>
            </c:strRef>
          </c:cat>
          <c:val>
            <c:numRef>
              <c:f>Sonuc!$E$151:$E$159</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A-0ECA-414E-AAC6-3EAAE33B3099}"/>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3851345700431505"/>
          <c:y val="6.2893742055827928E-2"/>
          <c:w val="0.33445936207126647"/>
          <c:h val="0.89308704336486233"/>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Tur"/>
              <a:ea typeface="Arial Tur"/>
              <a:cs typeface="Arial Tur"/>
            </a:defRPr>
          </a:pPr>
          <a:endParaRPr lang="tr-TR"/>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B050"/>
                </a:solidFill>
                <a:latin typeface="Arial Tur"/>
                <a:ea typeface="Arial Tur"/>
                <a:cs typeface="Arial Tur"/>
              </a:defRPr>
            </a:pPr>
            <a:r>
              <a:rPr lang="tr-TR">
                <a:solidFill>
                  <a:srgbClr val="00B050"/>
                </a:solidFill>
              </a:rPr>
              <a:t>SINIF BAŞARISI</a:t>
            </a:r>
          </a:p>
        </c:rich>
      </c:tx>
      <c:layout>
        <c:manualLayout>
          <c:xMode val="edge"/>
          <c:yMode val="edge"/>
          <c:x val="0.54200676154879224"/>
          <c:y val="0.3520928917199036"/>
        </c:manualLayout>
      </c:layout>
      <c:overlay val="0"/>
      <c:spPr>
        <a:noFill/>
        <a:ln w="25400">
          <a:noFill/>
        </a:ln>
      </c:spPr>
    </c:title>
    <c:autoTitleDeleted val="0"/>
    <c:plotArea>
      <c:layout>
        <c:manualLayout>
          <c:layoutTarget val="inner"/>
          <c:xMode val="edge"/>
          <c:yMode val="edge"/>
          <c:x val="0.21086294875534886"/>
          <c:y val="0.18811881188118812"/>
          <c:w val="0.1821089102887104"/>
          <c:h val="0.5643564356435643"/>
        </c:manualLayout>
      </c:layout>
      <c:pieChart>
        <c:varyColors val="1"/>
        <c:ser>
          <c:idx val="0"/>
          <c:order val="0"/>
          <c:spPr>
            <a:solidFill>
              <a:srgbClr val="9999FF"/>
            </a:solidFill>
            <a:ln w="38100">
              <a:solidFill>
                <a:srgbClr val="000000"/>
              </a:solidFill>
              <a:prstDash val="solid"/>
            </a:ln>
          </c:spPr>
          <c:dPt>
            <c:idx val="0"/>
            <c:bubble3D val="0"/>
            <c:spPr>
              <a:solidFill>
                <a:srgbClr val="00B050"/>
              </a:solidFill>
              <a:ln w="25400">
                <a:solidFill>
                  <a:srgbClr val="000000"/>
                </a:solidFill>
                <a:prstDash val="solid"/>
              </a:ln>
            </c:spPr>
            <c:extLst>
              <c:ext xmlns:c16="http://schemas.microsoft.com/office/drawing/2014/chart" uri="{C3380CC4-5D6E-409C-BE32-E72D297353CC}">
                <c16:uniqueId val="{00000000-AB3E-42CF-B87D-5C88C635F586}"/>
              </c:ext>
            </c:extLst>
          </c:dPt>
          <c:dPt>
            <c:idx val="1"/>
            <c:bubble3D val="0"/>
            <c:spPr>
              <a:solidFill>
                <a:srgbClr val="FF0000"/>
              </a:solidFill>
              <a:ln w="25400">
                <a:solidFill>
                  <a:srgbClr val="000000"/>
                </a:solidFill>
                <a:prstDash val="solid"/>
              </a:ln>
            </c:spPr>
            <c:extLst>
              <c:ext xmlns:c16="http://schemas.microsoft.com/office/drawing/2014/chart" uri="{C3380CC4-5D6E-409C-BE32-E72D297353CC}">
                <c16:uniqueId val="{00000001-AB3E-42CF-B87D-5C88C635F586}"/>
              </c:ext>
            </c:extLst>
          </c:dPt>
          <c:dLbls>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Tur"/>
                    <a:ea typeface="Arial Tur"/>
                    <a:cs typeface="Arial Tur"/>
                  </a:defRPr>
                </a:pPr>
                <a:endParaRPr lang="tr-TR"/>
              </a:p>
            </c:txPr>
            <c:showLegendKey val="0"/>
            <c:showVal val="0"/>
            <c:showCatName val="0"/>
            <c:showSerName val="0"/>
            <c:showPercent val="1"/>
            <c:showBubbleSize val="0"/>
            <c:showLeaderLines val="1"/>
            <c:extLst>
              <c:ext xmlns:c15="http://schemas.microsoft.com/office/drawing/2012/chart" uri="{CE6537A1-D6FC-4f65-9D91-7224C49458BB}"/>
            </c:extLst>
          </c:dLbls>
          <c:val>
            <c:numRef>
              <c:f>Vize!$I$195:$I$196</c:f>
              <c:numCache>
                <c:formatCode>0.00</c:formatCode>
                <c:ptCount val="2"/>
                <c:pt idx="0">
                  <c:v>0</c:v>
                </c:pt>
                <c:pt idx="1">
                  <c:v>0</c:v>
                </c:pt>
              </c:numCache>
            </c:numRef>
          </c:val>
          <c:extLst>
            <c:ext xmlns:c16="http://schemas.microsoft.com/office/drawing/2014/chart" uri="{C3380CC4-5D6E-409C-BE32-E72D297353CC}">
              <c16:uniqueId val="{00000002-AB3E-42CF-B87D-5C88C635F586}"/>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3-AB3E-42CF-B87D-5C88C635F586}"/>
              </c:ext>
            </c:extLst>
          </c:dPt>
          <c:dPt>
            <c:idx val="1"/>
            <c:bubble3D val="0"/>
            <c:extLst>
              <c:ext xmlns:c16="http://schemas.microsoft.com/office/drawing/2014/chart" uri="{C3380CC4-5D6E-409C-BE32-E72D297353CC}">
                <c16:uniqueId val="{00000004-AB3E-42CF-B87D-5C88C635F586}"/>
              </c:ext>
            </c:extLst>
          </c:dPt>
          <c:dLbls>
            <c:numFmt formatCode="0%" sourceLinked="0"/>
            <c:spPr>
              <a:noFill/>
              <a:ln w="25400">
                <a:noFill/>
              </a:ln>
            </c:spPr>
            <c:txPr>
              <a:bodyPr wrap="square" lIns="38100" tIns="19050" rIns="38100" bIns="19050" anchor="ctr">
                <a:spAutoFit/>
              </a:bodyPr>
              <a:lstStyle/>
              <a:p>
                <a:pPr>
                  <a:defRPr sz="325" b="0" i="0" u="none" strike="noStrike" baseline="0">
                    <a:solidFill>
                      <a:srgbClr val="000000"/>
                    </a:solidFill>
                    <a:latin typeface="Arial Tur"/>
                    <a:ea typeface="Arial Tur"/>
                    <a:cs typeface="Arial Tur"/>
                  </a:defRPr>
                </a:pPr>
                <a:endParaRPr lang="tr-TR"/>
              </a:p>
            </c:txPr>
            <c:showLegendKey val="0"/>
            <c:showVal val="0"/>
            <c:showCatName val="0"/>
            <c:showSerName val="0"/>
            <c:showPercent val="1"/>
            <c:showBubbleSize val="0"/>
            <c:showLeaderLines val="1"/>
            <c:extLst>
              <c:ext xmlns:c15="http://schemas.microsoft.com/office/drawing/2012/chart" uri="{CE6537A1-D6FC-4f65-9D91-7224C49458BB}"/>
            </c:extLst>
          </c:dLbls>
          <c:val>
            <c:numRef>
              <c:f>Vize!$J$195:$J$196</c:f>
              <c:numCache>
                <c:formatCode>0.00</c:formatCode>
                <c:ptCount val="2"/>
              </c:numCache>
            </c:numRef>
          </c:val>
          <c:extLst>
            <c:ext xmlns:c16="http://schemas.microsoft.com/office/drawing/2014/chart" uri="{C3380CC4-5D6E-409C-BE32-E72D297353CC}">
              <c16:uniqueId val="{00000005-AB3E-42CF-B87D-5C88C635F586}"/>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AB3E-42CF-B87D-5C88C635F58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AB3E-42CF-B87D-5C88C635F586}"/>
              </c:ext>
            </c:extLst>
          </c:dPt>
          <c:dLbls>
            <c:numFmt formatCode="0%" sourceLinked="0"/>
            <c:spPr>
              <a:noFill/>
              <a:ln w="25400">
                <a:noFill/>
              </a:ln>
            </c:spPr>
            <c:txPr>
              <a:bodyPr wrap="square" lIns="38100" tIns="19050" rIns="38100" bIns="19050" anchor="ctr">
                <a:spAutoFit/>
              </a:bodyPr>
              <a:lstStyle/>
              <a:p>
                <a:pPr>
                  <a:defRPr sz="325" b="0" i="0" u="none" strike="noStrike" baseline="0">
                    <a:solidFill>
                      <a:srgbClr val="000000"/>
                    </a:solidFill>
                    <a:latin typeface="Arial Tur"/>
                    <a:ea typeface="Arial Tur"/>
                    <a:cs typeface="Arial Tur"/>
                  </a:defRPr>
                </a:pPr>
                <a:endParaRPr lang="tr-TR"/>
              </a:p>
            </c:txPr>
            <c:showLegendKey val="0"/>
            <c:showVal val="0"/>
            <c:showCatName val="0"/>
            <c:showSerName val="0"/>
            <c:showPercent val="1"/>
            <c:showBubbleSize val="0"/>
            <c:showLeaderLines val="1"/>
            <c:extLst>
              <c:ext xmlns:c15="http://schemas.microsoft.com/office/drawing/2012/chart" uri="{CE6537A1-D6FC-4f65-9D91-7224C49458BB}"/>
            </c:extLst>
          </c:dLbls>
          <c:val>
            <c:numRef>
              <c:f>Vize!$K$195:$K$196</c:f>
              <c:numCache>
                <c:formatCode>0.00</c:formatCode>
                <c:ptCount val="2"/>
              </c:numCache>
            </c:numRef>
          </c:val>
          <c:extLst>
            <c:ext xmlns:c16="http://schemas.microsoft.com/office/drawing/2014/chart" uri="{C3380CC4-5D6E-409C-BE32-E72D297353CC}">
              <c16:uniqueId val="{00000008-AB3E-42CF-B87D-5C88C635F58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90526384320394"/>
          <c:y val="9.5541698415413601E-2"/>
          <c:w val="0.80000248016641917"/>
          <c:h val="0.59872797673659162"/>
        </c:manualLayout>
      </c:layout>
      <c:barChart>
        <c:barDir val="col"/>
        <c:grouping val="clustered"/>
        <c:varyColors val="0"/>
        <c:ser>
          <c:idx val="0"/>
          <c:order val="0"/>
          <c:spPr>
            <a:solidFill>
              <a:srgbClr val="99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Tur"/>
                    <a:ea typeface="Arial Tur"/>
                    <a:cs typeface="Arial Tur"/>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Vize!$D$179:$D$187</c:f>
              <c:strCache>
                <c:ptCount val="9"/>
                <c:pt idx="0">
                  <c:v>AA</c:v>
                </c:pt>
                <c:pt idx="1">
                  <c:v>BA</c:v>
                </c:pt>
                <c:pt idx="2">
                  <c:v>BB</c:v>
                </c:pt>
                <c:pt idx="3">
                  <c:v>CB</c:v>
                </c:pt>
                <c:pt idx="4">
                  <c:v>CC</c:v>
                </c:pt>
                <c:pt idx="5">
                  <c:v>DC</c:v>
                </c:pt>
                <c:pt idx="6">
                  <c:v>DD</c:v>
                </c:pt>
                <c:pt idx="7">
                  <c:v>FD</c:v>
                </c:pt>
                <c:pt idx="8">
                  <c:v>FF</c:v>
                </c:pt>
              </c:strCache>
            </c:strRef>
          </c:cat>
          <c:val>
            <c:numRef>
              <c:f>Vize!$E$179:$E$187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7BC-458F-808A-72578EDD94E6}"/>
            </c:ext>
          </c:extLst>
        </c:ser>
        <c:dLbls>
          <c:showLegendKey val="0"/>
          <c:showVal val="0"/>
          <c:showCatName val="0"/>
          <c:showSerName val="0"/>
          <c:showPercent val="0"/>
          <c:showBubbleSize val="0"/>
        </c:dLbls>
        <c:gapWidth val="150"/>
        <c:axId val="273276288"/>
        <c:axId val="273278464"/>
      </c:barChart>
      <c:catAx>
        <c:axId val="273276288"/>
        <c:scaling>
          <c:orientation val="minMax"/>
        </c:scaling>
        <c:delete val="0"/>
        <c:axPos val="b"/>
        <c:title>
          <c:tx>
            <c:rich>
              <a:bodyPr/>
              <a:lstStyle/>
              <a:p>
                <a:pPr>
                  <a:defRPr sz="800" b="1" i="0" u="none" strike="noStrike" baseline="0">
                    <a:solidFill>
                      <a:srgbClr val="000000"/>
                    </a:solidFill>
                    <a:latin typeface="Arial Tur"/>
                    <a:ea typeface="Arial Tur"/>
                    <a:cs typeface="Arial Tur"/>
                  </a:defRPr>
                </a:pPr>
                <a:r>
                  <a:rPr lang="tr-TR"/>
                  <a:t>NOTLAR</a:t>
                </a:r>
              </a:p>
            </c:rich>
          </c:tx>
          <c:layout>
            <c:manualLayout>
              <c:xMode val="edge"/>
              <c:yMode val="edge"/>
              <c:x val="0.4857159159452894"/>
              <c:y val="0.8407668028838167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Tur"/>
                <a:ea typeface="Arial Tur"/>
                <a:cs typeface="Arial Tur"/>
              </a:defRPr>
            </a:pPr>
            <a:endParaRPr lang="tr-TR"/>
          </a:p>
        </c:txPr>
        <c:crossAx val="273278464"/>
        <c:crosses val="autoZero"/>
        <c:auto val="1"/>
        <c:lblAlgn val="ctr"/>
        <c:lblOffset val="100"/>
        <c:tickLblSkip val="1"/>
        <c:tickMarkSkip val="1"/>
        <c:noMultiLvlLbl val="0"/>
      </c:catAx>
      <c:valAx>
        <c:axId val="273278464"/>
        <c:scaling>
          <c:orientation val="minMax"/>
          <c:max val="40"/>
        </c:scaling>
        <c:delete val="0"/>
        <c:axPos val="l"/>
        <c:majorGridlines>
          <c:spPr>
            <a:ln w="3175">
              <a:solidFill>
                <a:srgbClr val="969696"/>
              </a:solidFill>
              <a:prstDash val="solid"/>
            </a:ln>
          </c:spPr>
        </c:majorGridlines>
        <c:title>
          <c:tx>
            <c:rich>
              <a:bodyPr/>
              <a:lstStyle/>
              <a:p>
                <a:pPr>
                  <a:defRPr sz="800" b="1" i="0" u="none" strike="noStrike" baseline="0">
                    <a:solidFill>
                      <a:srgbClr val="000000"/>
                    </a:solidFill>
                    <a:latin typeface="Arial Tur"/>
                    <a:ea typeface="Arial Tur"/>
                    <a:cs typeface="Arial Tur"/>
                  </a:defRPr>
                </a:pPr>
                <a:r>
                  <a:rPr lang="tr-TR"/>
                  <a:t>ÖĞRENCİ SAYISI</a:t>
                </a:r>
              </a:p>
            </c:rich>
          </c:tx>
          <c:layout>
            <c:manualLayout>
              <c:xMode val="edge"/>
              <c:yMode val="edge"/>
              <c:x val="2.5396716714758481E-2"/>
              <c:y val="0.11465032060865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Tur"/>
                <a:ea typeface="Arial Tur"/>
                <a:cs typeface="Arial Tur"/>
              </a:defRPr>
            </a:pPr>
            <a:endParaRPr lang="tr-TR"/>
          </a:p>
        </c:txPr>
        <c:crossAx val="273276288"/>
        <c:crosses val="autoZero"/>
        <c:crossBetween val="between"/>
        <c:majorUnit val="5"/>
      </c:valAx>
      <c:spPr>
        <a:pattFill prst="pct5">
          <a:fgClr>
            <a:srgbClr val="FFFFFF"/>
          </a:fgClr>
          <a:bgClr>
            <a:srgbClr val="FFFFFF"/>
          </a:bgClr>
        </a:patt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60937437871281"/>
          <c:y val="0.27319587628865982"/>
          <c:w val="0.31921874875742573"/>
          <c:h val="0.50515463917525749"/>
        </c:manualLayout>
      </c:layout>
      <c:pieChart>
        <c:varyColors val="1"/>
        <c:ser>
          <c:idx val="0"/>
          <c:order val="0"/>
          <c:spPr>
            <a:solidFill>
              <a:srgbClr val="9999FF"/>
            </a:solidFill>
            <a:ln w="38100">
              <a:solidFill>
                <a:srgbClr val="000000"/>
              </a:solidFill>
              <a:prstDash val="solid"/>
            </a:ln>
          </c:spPr>
          <c:dPt>
            <c:idx val="0"/>
            <c:bubble3D val="0"/>
            <c:spPr>
              <a:solidFill>
                <a:srgbClr val="FFFF00"/>
              </a:solidFill>
              <a:ln w="25400">
                <a:solidFill>
                  <a:srgbClr val="000000"/>
                </a:solidFill>
                <a:prstDash val="solid"/>
              </a:ln>
            </c:spPr>
            <c:extLst>
              <c:ext xmlns:c16="http://schemas.microsoft.com/office/drawing/2014/chart" uri="{C3380CC4-5D6E-409C-BE32-E72D297353CC}">
                <c16:uniqueId val="{00000000-459B-47C5-A364-32864DDD941C}"/>
              </c:ext>
            </c:extLst>
          </c:dPt>
          <c:dPt>
            <c:idx val="1"/>
            <c:bubble3D val="0"/>
            <c:spPr>
              <a:solidFill>
                <a:srgbClr val="FFFF99"/>
              </a:solidFill>
              <a:ln w="25400">
                <a:solidFill>
                  <a:srgbClr val="000000"/>
                </a:solidFill>
                <a:prstDash val="solid"/>
              </a:ln>
            </c:spPr>
            <c:extLst>
              <c:ext xmlns:c16="http://schemas.microsoft.com/office/drawing/2014/chart" uri="{C3380CC4-5D6E-409C-BE32-E72D297353CC}">
                <c16:uniqueId val="{00000001-459B-47C5-A364-32864DDD941C}"/>
              </c:ext>
            </c:extLst>
          </c:dPt>
          <c:dPt>
            <c:idx val="2"/>
            <c:bubble3D val="0"/>
            <c:spPr>
              <a:solidFill>
                <a:srgbClr val="FF0000"/>
              </a:solidFill>
              <a:ln w="25400">
                <a:solidFill>
                  <a:srgbClr val="000000"/>
                </a:solidFill>
                <a:prstDash val="solid"/>
              </a:ln>
            </c:spPr>
            <c:extLst>
              <c:ext xmlns:c16="http://schemas.microsoft.com/office/drawing/2014/chart" uri="{C3380CC4-5D6E-409C-BE32-E72D297353CC}">
                <c16:uniqueId val="{00000002-459B-47C5-A364-32864DDD941C}"/>
              </c:ext>
            </c:extLst>
          </c:dPt>
          <c:dPt>
            <c:idx val="3"/>
            <c:bubble3D val="0"/>
            <c:spPr>
              <a:solidFill>
                <a:srgbClr val="FF6600"/>
              </a:solidFill>
              <a:ln w="25400">
                <a:solidFill>
                  <a:srgbClr val="000000"/>
                </a:solidFill>
                <a:prstDash val="solid"/>
              </a:ln>
            </c:spPr>
            <c:extLst>
              <c:ext xmlns:c16="http://schemas.microsoft.com/office/drawing/2014/chart" uri="{C3380CC4-5D6E-409C-BE32-E72D297353CC}">
                <c16:uniqueId val="{00000003-459B-47C5-A364-32864DDD941C}"/>
              </c:ext>
            </c:extLst>
          </c:dPt>
          <c:dPt>
            <c:idx val="4"/>
            <c:bubble3D val="0"/>
            <c:spPr>
              <a:solidFill>
                <a:srgbClr val="FF00FF"/>
              </a:solidFill>
              <a:ln w="25400">
                <a:solidFill>
                  <a:srgbClr val="000000"/>
                </a:solidFill>
                <a:prstDash val="solid"/>
              </a:ln>
            </c:spPr>
            <c:extLst>
              <c:ext xmlns:c16="http://schemas.microsoft.com/office/drawing/2014/chart" uri="{C3380CC4-5D6E-409C-BE32-E72D297353CC}">
                <c16:uniqueId val="{00000004-459B-47C5-A364-32864DDD941C}"/>
              </c:ext>
            </c:extLst>
          </c:dPt>
          <c:dLbls>
            <c:dLbl>
              <c:idx val="1"/>
              <c:numFmt formatCode="0%" sourceLinked="0"/>
              <c:spPr>
                <a:noFill/>
                <a:ln w="25400">
                  <a:noFill/>
                </a:ln>
              </c:spPr>
              <c:txPr>
                <a:bodyPr/>
                <a:lstStyle/>
                <a:p>
                  <a:pPr>
                    <a:defRPr sz="800" b="0" i="0" u="none" strike="noStrike" baseline="0">
                      <a:solidFill>
                        <a:srgbClr val="000000"/>
                      </a:solidFill>
                      <a:latin typeface="Arial Tur"/>
                      <a:ea typeface="Arial Tur"/>
                      <a:cs typeface="Arial Tur"/>
                    </a:defRPr>
                  </a:pPr>
                  <a:endParaRPr lang="tr-T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59B-47C5-A364-32864DDD941C}"/>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Tur"/>
                    <a:ea typeface="Arial Tur"/>
                    <a:cs typeface="Arial Tur"/>
                  </a:defRPr>
                </a:pPr>
                <a:endParaRPr lang="tr-TR"/>
              </a:p>
            </c:txPr>
            <c:showLegendKey val="0"/>
            <c:showVal val="0"/>
            <c:showCatName val="1"/>
            <c:showSerName val="0"/>
            <c:showPercent val="1"/>
            <c:showBubbleSize val="0"/>
            <c:showLeaderLines val="1"/>
            <c:extLst>
              <c:ext xmlns:c15="http://schemas.microsoft.com/office/drawing/2012/chart" uri="{CE6537A1-D6FC-4f65-9D91-7224C49458BB}"/>
            </c:extLst>
          </c:dLbls>
          <c:cat>
            <c:strRef>
              <c:f>Vize!$D$179:$D$187</c:f>
              <c:strCache>
                <c:ptCount val="9"/>
                <c:pt idx="0">
                  <c:v>AA</c:v>
                </c:pt>
                <c:pt idx="1">
                  <c:v>BA</c:v>
                </c:pt>
                <c:pt idx="2">
                  <c:v>BB</c:v>
                </c:pt>
                <c:pt idx="3">
                  <c:v>CB</c:v>
                </c:pt>
                <c:pt idx="4">
                  <c:v>CC</c:v>
                </c:pt>
                <c:pt idx="5">
                  <c:v>DC</c:v>
                </c:pt>
                <c:pt idx="6">
                  <c:v>DD</c:v>
                </c:pt>
                <c:pt idx="7">
                  <c:v>FD</c:v>
                </c:pt>
                <c:pt idx="8">
                  <c:v>FF</c:v>
                </c:pt>
              </c:strCache>
            </c:strRef>
          </c:cat>
          <c:val>
            <c:numRef>
              <c:f>Vize!$E$179:$E$187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459B-47C5-A364-32864DDD941C}"/>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363629546306711"/>
          <c:y val="0.14433003566861835"/>
          <c:w val="0.31636370453693285"/>
          <c:h val="0.70618534221683826"/>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Tur"/>
              <a:ea typeface="Arial Tur"/>
              <a:cs typeface="Arial Tur"/>
            </a:defRPr>
          </a:pPr>
          <a:endParaRPr lang="tr-TR"/>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Tur"/>
                <a:ea typeface="Arial Tur"/>
                <a:cs typeface="Arial Tur"/>
              </a:defRPr>
            </a:pPr>
            <a:r>
              <a:rPr lang="tr-TR"/>
              <a:t>2. SINAV SORU ANALİZİ</a:t>
            </a:r>
          </a:p>
        </c:rich>
      </c:tx>
      <c:layout>
        <c:manualLayout>
          <c:xMode val="edge"/>
          <c:yMode val="edge"/>
          <c:x val="0.42201880320515489"/>
          <c:y val="3.8792876212361868E-2"/>
        </c:manualLayout>
      </c:layout>
      <c:overlay val="0"/>
      <c:spPr>
        <a:noFill/>
        <a:ln w="25400">
          <a:noFill/>
        </a:ln>
      </c:spPr>
    </c:title>
    <c:autoTitleDeleted val="0"/>
    <c:plotArea>
      <c:layout>
        <c:manualLayout>
          <c:layoutTarget val="inner"/>
          <c:xMode val="edge"/>
          <c:yMode val="edge"/>
          <c:x val="5.5848290062879752E-2"/>
          <c:y val="0.27586264956275586"/>
          <c:w val="0.93993725917148563"/>
          <c:h val="0.28017300346217389"/>
        </c:manualLayout>
      </c:layout>
      <c:barChart>
        <c:barDir val="col"/>
        <c:grouping val="clustered"/>
        <c:varyColors val="0"/>
        <c:ser>
          <c:idx val="0"/>
          <c:order val="0"/>
          <c:spPr>
            <a:solidFill>
              <a:srgbClr val="FFFF00"/>
            </a:solidFill>
            <a:ln w="12700">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Tur"/>
                    <a:ea typeface="Arial Tur"/>
                    <a:cs typeface="Arial Tur"/>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Final!$F$6:$Y$6</c:f>
              <c:strCache>
                <c:ptCount val="20"/>
                <c:pt idx="0">
                  <c:v>1.SORU</c:v>
                </c:pt>
                <c:pt idx="1">
                  <c:v>2.SORU</c:v>
                </c:pt>
                <c:pt idx="2">
                  <c:v>3.SORU</c:v>
                </c:pt>
                <c:pt idx="3">
                  <c:v>4.SORU</c:v>
                </c:pt>
                <c:pt idx="4">
                  <c:v>5.SORU</c:v>
                </c:pt>
                <c:pt idx="5">
                  <c:v>6.SORU</c:v>
                </c:pt>
                <c:pt idx="6">
                  <c:v>7.SORU</c:v>
                </c:pt>
                <c:pt idx="7">
                  <c:v>8.SORU</c:v>
                </c:pt>
                <c:pt idx="8">
                  <c:v>9.SORU</c:v>
                </c:pt>
                <c:pt idx="9">
                  <c:v>10.SORU</c:v>
                </c:pt>
                <c:pt idx="10">
                  <c:v>11.SORU</c:v>
                </c:pt>
                <c:pt idx="11">
                  <c:v>12.SORU</c:v>
                </c:pt>
                <c:pt idx="12">
                  <c:v>13.SORU</c:v>
                </c:pt>
                <c:pt idx="13">
                  <c:v>14.SORU</c:v>
                </c:pt>
                <c:pt idx="14">
                  <c:v>15.SORU</c:v>
                </c:pt>
                <c:pt idx="15">
                  <c:v>16.SORU</c:v>
                </c:pt>
                <c:pt idx="16">
                  <c:v>17.SORU</c:v>
                </c:pt>
                <c:pt idx="17">
                  <c:v>18.SORU</c:v>
                </c:pt>
                <c:pt idx="18">
                  <c:v>19.SORU</c:v>
                </c:pt>
                <c:pt idx="19">
                  <c:v>20.SORU</c:v>
                </c:pt>
              </c:strCache>
            </c:strRef>
          </c:cat>
          <c:val>
            <c:numRef>
              <c:f>Final!$F$156:$Y$156</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01E8-4A8D-9512-2AE187E19A47}"/>
            </c:ext>
          </c:extLst>
        </c:ser>
        <c:dLbls>
          <c:showLegendKey val="0"/>
          <c:showVal val="0"/>
          <c:showCatName val="0"/>
          <c:showSerName val="0"/>
          <c:showPercent val="0"/>
          <c:showBubbleSize val="0"/>
        </c:dLbls>
        <c:gapWidth val="150"/>
        <c:axId val="182323840"/>
        <c:axId val="182334208"/>
      </c:barChart>
      <c:catAx>
        <c:axId val="182323840"/>
        <c:scaling>
          <c:orientation val="minMax"/>
        </c:scaling>
        <c:delete val="0"/>
        <c:axPos val="b"/>
        <c:title>
          <c:tx>
            <c:rich>
              <a:bodyPr/>
              <a:lstStyle/>
              <a:p>
                <a:pPr>
                  <a:defRPr sz="800" b="1" i="0" u="none" strike="noStrike" baseline="0">
                    <a:solidFill>
                      <a:srgbClr val="000000"/>
                    </a:solidFill>
                    <a:latin typeface="Arial Tur"/>
                    <a:ea typeface="Arial Tur"/>
                    <a:cs typeface="Arial Tur"/>
                  </a:defRPr>
                </a:pPr>
                <a:r>
                  <a:rPr lang="tr-TR"/>
                  <a:t>SORULAR</a:t>
                </a:r>
              </a:p>
            </c:rich>
          </c:tx>
          <c:layout>
            <c:manualLayout>
              <c:xMode val="edge"/>
              <c:yMode val="edge"/>
              <c:x val="0.50152964212806728"/>
              <c:y val="0.892243362283577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675" b="0" i="0" u="none" strike="noStrike" baseline="0">
                <a:solidFill>
                  <a:srgbClr val="000000"/>
                </a:solidFill>
                <a:latin typeface="Arial Tur"/>
                <a:ea typeface="Arial Tur"/>
                <a:cs typeface="Arial Tur"/>
              </a:defRPr>
            </a:pPr>
            <a:endParaRPr lang="tr-TR"/>
          </a:p>
        </c:txPr>
        <c:crossAx val="182334208"/>
        <c:crosses val="autoZero"/>
        <c:auto val="1"/>
        <c:lblAlgn val="ctr"/>
        <c:lblOffset val="100"/>
        <c:tickLblSkip val="1"/>
        <c:tickMarkSkip val="1"/>
        <c:noMultiLvlLbl val="0"/>
      </c:catAx>
      <c:valAx>
        <c:axId val="182334208"/>
        <c:scaling>
          <c:orientation val="minMax"/>
          <c:max val="100"/>
        </c:scaling>
        <c:delete val="0"/>
        <c:axPos val="l"/>
        <c:majorGridlines>
          <c:spPr>
            <a:ln w="3175">
              <a:solidFill>
                <a:srgbClr val="969696"/>
              </a:solidFill>
              <a:prstDash val="solid"/>
            </a:ln>
          </c:spPr>
        </c:majorGridlines>
        <c:title>
          <c:tx>
            <c:rich>
              <a:bodyPr/>
              <a:lstStyle/>
              <a:p>
                <a:pPr>
                  <a:defRPr sz="800" b="1" i="0" u="none" strike="noStrike" baseline="0">
                    <a:solidFill>
                      <a:srgbClr val="000000"/>
                    </a:solidFill>
                    <a:latin typeface="Arial Tur"/>
                    <a:ea typeface="Arial Tur"/>
                    <a:cs typeface="Arial Tur"/>
                  </a:defRPr>
                </a:pPr>
                <a:r>
                  <a:rPr lang="tr-TR"/>
                  <a:t>BAŞARI YÜZDESİ</a:t>
                </a:r>
              </a:p>
            </c:rich>
          </c:tx>
          <c:layout>
            <c:manualLayout>
              <c:xMode val="edge"/>
              <c:yMode val="edge"/>
              <c:x val="1.4271105000763793E-2"/>
              <c:y val="0.3017246234778592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Tur"/>
                <a:ea typeface="Arial Tur"/>
                <a:cs typeface="Arial Tur"/>
              </a:defRPr>
            </a:pPr>
            <a:endParaRPr lang="tr-TR"/>
          </a:p>
        </c:txPr>
        <c:crossAx val="182323840"/>
        <c:crosses val="autoZero"/>
        <c:crossBetween val="between"/>
        <c:majorUnit val="10"/>
      </c:valAx>
      <c:spPr>
        <a:pattFill prst="pct5">
          <a:fgClr>
            <a:srgbClr val="FFFFFF"/>
          </a:fgClr>
          <a:bgClr>
            <a:srgbClr val="FFFFFF"/>
          </a:bgClr>
        </a:patt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B050"/>
                </a:solidFill>
                <a:latin typeface="Arial Tur"/>
                <a:ea typeface="Arial Tur"/>
                <a:cs typeface="Arial Tur"/>
              </a:defRPr>
            </a:pPr>
            <a:r>
              <a:rPr lang="tr-TR">
                <a:solidFill>
                  <a:srgbClr val="00B050"/>
                </a:solidFill>
              </a:rPr>
              <a:t>SINIF BAŞARISI</a:t>
            </a:r>
          </a:p>
        </c:rich>
      </c:tx>
      <c:layout>
        <c:manualLayout>
          <c:xMode val="edge"/>
          <c:yMode val="edge"/>
          <c:x val="0.55033896314608188"/>
          <c:y val="0.39156129770090892"/>
        </c:manualLayout>
      </c:layout>
      <c:overlay val="0"/>
      <c:spPr>
        <a:noFill/>
        <a:ln w="25400">
          <a:noFill/>
        </a:ln>
      </c:spPr>
    </c:title>
    <c:autoTitleDeleted val="0"/>
    <c:plotArea>
      <c:layout>
        <c:manualLayout>
          <c:layoutTarget val="inner"/>
          <c:xMode val="edge"/>
          <c:yMode val="edge"/>
          <c:x val="0.21405784191830871"/>
          <c:y val="0.19801980198019803"/>
          <c:w val="0.17891401712575056"/>
          <c:h val="0.5544554455445545"/>
        </c:manualLayout>
      </c:layout>
      <c:pieChart>
        <c:varyColors val="1"/>
        <c:ser>
          <c:idx val="0"/>
          <c:order val="0"/>
          <c:spPr>
            <a:solidFill>
              <a:srgbClr val="9999FF"/>
            </a:solidFill>
            <a:ln w="38100">
              <a:solidFill>
                <a:srgbClr val="000000"/>
              </a:solidFill>
              <a:prstDash val="solid"/>
            </a:ln>
          </c:spPr>
          <c:dPt>
            <c:idx val="0"/>
            <c:bubble3D val="0"/>
            <c:spPr>
              <a:solidFill>
                <a:srgbClr val="00B050"/>
              </a:solidFill>
              <a:ln w="25400">
                <a:solidFill>
                  <a:srgbClr val="000000"/>
                </a:solidFill>
                <a:prstDash val="solid"/>
              </a:ln>
            </c:spPr>
            <c:extLst>
              <c:ext xmlns:c16="http://schemas.microsoft.com/office/drawing/2014/chart" uri="{C3380CC4-5D6E-409C-BE32-E72D297353CC}">
                <c16:uniqueId val="{00000000-988B-47EE-B130-0E87E2FF728F}"/>
              </c:ext>
            </c:extLst>
          </c:dPt>
          <c:dPt>
            <c:idx val="1"/>
            <c:bubble3D val="0"/>
            <c:spPr>
              <a:solidFill>
                <a:srgbClr val="FF0000"/>
              </a:solidFill>
              <a:ln w="25400">
                <a:solidFill>
                  <a:srgbClr val="000000"/>
                </a:solidFill>
                <a:prstDash val="solid"/>
              </a:ln>
            </c:spPr>
            <c:extLst>
              <c:ext xmlns:c16="http://schemas.microsoft.com/office/drawing/2014/chart" uri="{C3380CC4-5D6E-409C-BE32-E72D297353CC}">
                <c16:uniqueId val="{00000001-988B-47EE-B130-0E87E2FF728F}"/>
              </c:ext>
            </c:extLst>
          </c:dPt>
          <c:dLbls>
            <c:numFmt formatCode="0%" sourceLinked="0"/>
            <c:spPr>
              <a:noFill/>
              <a:ln w="25400">
                <a:noFill/>
              </a:ln>
            </c:spPr>
            <c:txPr>
              <a:bodyPr wrap="square" lIns="38100" tIns="19050" rIns="38100" bIns="19050" anchor="ctr">
                <a:spAutoFit/>
              </a:bodyPr>
              <a:lstStyle/>
              <a:p>
                <a:pPr>
                  <a:defRPr sz="1050" b="1" i="0" u="none" strike="noStrike" baseline="0">
                    <a:solidFill>
                      <a:srgbClr val="000000"/>
                    </a:solidFill>
                    <a:latin typeface="Arial Tur"/>
                    <a:ea typeface="Arial Tur"/>
                    <a:cs typeface="Arial Tur"/>
                  </a:defRPr>
                </a:pPr>
                <a:endParaRPr lang="tr-TR"/>
              </a:p>
            </c:txPr>
            <c:showLegendKey val="0"/>
            <c:showVal val="0"/>
            <c:showCatName val="0"/>
            <c:showSerName val="0"/>
            <c:showPercent val="1"/>
            <c:showBubbleSize val="0"/>
            <c:showLeaderLines val="1"/>
            <c:extLst>
              <c:ext xmlns:c15="http://schemas.microsoft.com/office/drawing/2012/chart" uri="{CE6537A1-D6FC-4f65-9D91-7224C49458BB}"/>
            </c:extLst>
          </c:dLbls>
          <c:val>
            <c:numRef>
              <c:f>Final!$I$196:$I$197</c:f>
              <c:numCache>
                <c:formatCode>0.00</c:formatCode>
                <c:ptCount val="2"/>
                <c:pt idx="0">
                  <c:v>0</c:v>
                </c:pt>
                <c:pt idx="1">
                  <c:v>0</c:v>
                </c:pt>
              </c:numCache>
            </c:numRef>
          </c:val>
          <c:extLst>
            <c:ext xmlns:c16="http://schemas.microsoft.com/office/drawing/2014/chart" uri="{C3380CC4-5D6E-409C-BE32-E72D297353CC}">
              <c16:uniqueId val="{00000002-988B-47EE-B130-0E87E2FF728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3-988B-47EE-B130-0E87E2FF728F}"/>
              </c:ext>
            </c:extLst>
          </c:dPt>
          <c:dPt>
            <c:idx val="1"/>
            <c:bubble3D val="0"/>
            <c:extLst>
              <c:ext xmlns:c16="http://schemas.microsoft.com/office/drawing/2014/chart" uri="{C3380CC4-5D6E-409C-BE32-E72D297353CC}">
                <c16:uniqueId val="{00000004-988B-47EE-B130-0E87E2FF728F}"/>
              </c:ext>
            </c:extLst>
          </c:dPt>
          <c:dLbls>
            <c:numFmt formatCode="0%" sourceLinked="0"/>
            <c:spPr>
              <a:noFill/>
              <a:ln w="25400">
                <a:noFill/>
              </a:ln>
            </c:spPr>
            <c:txPr>
              <a:bodyPr wrap="square" lIns="38100" tIns="19050" rIns="38100" bIns="19050" anchor="ctr">
                <a:spAutoFit/>
              </a:bodyPr>
              <a:lstStyle/>
              <a:p>
                <a:pPr>
                  <a:defRPr sz="325" b="0" i="0" u="none" strike="noStrike" baseline="0">
                    <a:solidFill>
                      <a:srgbClr val="000000"/>
                    </a:solidFill>
                    <a:latin typeface="Arial Tur"/>
                    <a:ea typeface="Arial Tur"/>
                    <a:cs typeface="Arial Tur"/>
                  </a:defRPr>
                </a:pPr>
                <a:endParaRPr lang="tr-TR"/>
              </a:p>
            </c:txPr>
            <c:showLegendKey val="0"/>
            <c:showVal val="0"/>
            <c:showCatName val="0"/>
            <c:showSerName val="0"/>
            <c:showPercent val="1"/>
            <c:showBubbleSize val="0"/>
            <c:showLeaderLines val="1"/>
            <c:extLst>
              <c:ext xmlns:c15="http://schemas.microsoft.com/office/drawing/2012/chart" uri="{CE6537A1-D6FC-4f65-9D91-7224C49458BB}"/>
            </c:extLst>
          </c:dLbls>
          <c:val>
            <c:numRef>
              <c:f>Final!$J$196:$J$197</c:f>
              <c:numCache>
                <c:formatCode>0.00</c:formatCode>
                <c:ptCount val="2"/>
              </c:numCache>
            </c:numRef>
          </c:val>
          <c:extLst>
            <c:ext xmlns:c16="http://schemas.microsoft.com/office/drawing/2014/chart" uri="{C3380CC4-5D6E-409C-BE32-E72D297353CC}">
              <c16:uniqueId val="{00000005-988B-47EE-B130-0E87E2FF728F}"/>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6-988B-47EE-B130-0E87E2FF728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7-988B-47EE-B130-0E87E2FF728F}"/>
              </c:ext>
            </c:extLst>
          </c:dPt>
          <c:dLbls>
            <c:numFmt formatCode="0%" sourceLinked="0"/>
            <c:spPr>
              <a:noFill/>
              <a:ln w="25400">
                <a:noFill/>
              </a:ln>
            </c:spPr>
            <c:txPr>
              <a:bodyPr wrap="square" lIns="38100" tIns="19050" rIns="38100" bIns="19050" anchor="ctr">
                <a:spAutoFit/>
              </a:bodyPr>
              <a:lstStyle/>
              <a:p>
                <a:pPr>
                  <a:defRPr sz="325" b="0" i="0" u="none" strike="noStrike" baseline="0">
                    <a:solidFill>
                      <a:srgbClr val="000000"/>
                    </a:solidFill>
                    <a:latin typeface="Arial Tur"/>
                    <a:ea typeface="Arial Tur"/>
                    <a:cs typeface="Arial Tur"/>
                  </a:defRPr>
                </a:pPr>
                <a:endParaRPr lang="tr-TR"/>
              </a:p>
            </c:txPr>
            <c:showLegendKey val="0"/>
            <c:showVal val="0"/>
            <c:showCatName val="0"/>
            <c:showSerName val="0"/>
            <c:showPercent val="1"/>
            <c:showBubbleSize val="0"/>
            <c:showLeaderLines val="1"/>
            <c:extLst>
              <c:ext xmlns:c15="http://schemas.microsoft.com/office/drawing/2012/chart" uri="{CE6537A1-D6FC-4f65-9D91-7224C49458BB}"/>
            </c:extLst>
          </c:dLbls>
          <c:val>
            <c:numRef>
              <c:f>Final!$K$196:$K$197</c:f>
              <c:numCache>
                <c:formatCode>0.00</c:formatCode>
                <c:ptCount val="2"/>
              </c:numCache>
            </c:numRef>
          </c:val>
          <c:extLst>
            <c:ext xmlns:c16="http://schemas.microsoft.com/office/drawing/2014/chart" uri="{C3380CC4-5D6E-409C-BE32-E72D297353CC}">
              <c16:uniqueId val="{00000008-988B-47EE-B130-0E87E2FF728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325"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68297272747002"/>
          <c:y val="0.12101948465952385"/>
          <c:w val="0.81587554524908623"/>
          <c:h val="0.59872797673659162"/>
        </c:manualLayout>
      </c:layout>
      <c:barChart>
        <c:barDir val="col"/>
        <c:grouping val="clustered"/>
        <c:varyColors val="0"/>
        <c:ser>
          <c:idx val="0"/>
          <c:order val="0"/>
          <c:spPr>
            <a:solidFill>
              <a:srgbClr val="99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Tur"/>
                    <a:ea typeface="Arial Tur"/>
                    <a:cs typeface="Arial Tur"/>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Final!$D$179:$D$187</c:f>
              <c:strCache>
                <c:ptCount val="9"/>
                <c:pt idx="0">
                  <c:v>AA</c:v>
                </c:pt>
                <c:pt idx="1">
                  <c:v>BA</c:v>
                </c:pt>
                <c:pt idx="2">
                  <c:v>BB</c:v>
                </c:pt>
                <c:pt idx="3">
                  <c:v>CB</c:v>
                </c:pt>
                <c:pt idx="4">
                  <c:v>CC</c:v>
                </c:pt>
                <c:pt idx="5">
                  <c:v>DC</c:v>
                </c:pt>
                <c:pt idx="6">
                  <c:v>DD</c:v>
                </c:pt>
                <c:pt idx="7">
                  <c:v>FD</c:v>
                </c:pt>
                <c:pt idx="8">
                  <c:v>FF</c:v>
                </c:pt>
              </c:strCache>
            </c:strRef>
          </c:cat>
          <c:val>
            <c:numRef>
              <c:f>Final!$E$179:$E$187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537-44D7-8BA1-5B7084B6B065}"/>
            </c:ext>
          </c:extLst>
        </c:ser>
        <c:dLbls>
          <c:showLegendKey val="0"/>
          <c:showVal val="0"/>
          <c:showCatName val="0"/>
          <c:showSerName val="0"/>
          <c:showPercent val="0"/>
          <c:showBubbleSize val="0"/>
        </c:dLbls>
        <c:gapWidth val="150"/>
        <c:axId val="182415744"/>
        <c:axId val="182417664"/>
      </c:barChart>
      <c:catAx>
        <c:axId val="182415744"/>
        <c:scaling>
          <c:orientation val="minMax"/>
        </c:scaling>
        <c:delete val="0"/>
        <c:axPos val="b"/>
        <c:title>
          <c:tx>
            <c:rich>
              <a:bodyPr/>
              <a:lstStyle/>
              <a:p>
                <a:pPr>
                  <a:defRPr sz="800" b="1" i="0" u="none" strike="noStrike" baseline="0">
                    <a:solidFill>
                      <a:srgbClr val="000000"/>
                    </a:solidFill>
                    <a:latin typeface="Arial Tur"/>
                    <a:ea typeface="Arial Tur"/>
                    <a:cs typeface="Arial Tur"/>
                  </a:defRPr>
                </a:pPr>
                <a:r>
                  <a:rPr lang="tr-TR"/>
                  <a:t>NOTLAR</a:t>
                </a:r>
              </a:p>
            </c:rich>
          </c:tx>
          <c:layout>
            <c:manualLayout>
              <c:xMode val="edge"/>
              <c:yMode val="edge"/>
              <c:x val="0.48571610077402744"/>
              <c:y val="0.8407667428668190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Tur"/>
                <a:ea typeface="Arial Tur"/>
                <a:cs typeface="Arial Tur"/>
              </a:defRPr>
            </a:pPr>
            <a:endParaRPr lang="tr-TR"/>
          </a:p>
        </c:txPr>
        <c:crossAx val="182417664"/>
        <c:crosses val="autoZero"/>
        <c:auto val="1"/>
        <c:lblAlgn val="ctr"/>
        <c:lblOffset val="100"/>
        <c:tickLblSkip val="1"/>
        <c:tickMarkSkip val="1"/>
        <c:noMultiLvlLbl val="0"/>
      </c:catAx>
      <c:valAx>
        <c:axId val="182417664"/>
        <c:scaling>
          <c:orientation val="minMax"/>
          <c:max val="40"/>
        </c:scaling>
        <c:delete val="0"/>
        <c:axPos val="l"/>
        <c:majorGridlines>
          <c:spPr>
            <a:ln w="3175">
              <a:solidFill>
                <a:srgbClr val="969696"/>
              </a:solidFill>
              <a:prstDash val="solid"/>
            </a:ln>
          </c:spPr>
        </c:majorGridlines>
        <c:title>
          <c:tx>
            <c:rich>
              <a:bodyPr/>
              <a:lstStyle/>
              <a:p>
                <a:pPr>
                  <a:defRPr sz="800" b="1" i="0" u="none" strike="noStrike" baseline="0">
                    <a:solidFill>
                      <a:srgbClr val="000000"/>
                    </a:solidFill>
                    <a:latin typeface="Arial Tur"/>
                    <a:ea typeface="Arial Tur"/>
                    <a:cs typeface="Arial Tur"/>
                  </a:defRPr>
                </a:pPr>
                <a:r>
                  <a:rPr lang="tr-TR"/>
                  <a:t>ÖĞRENCİ SAYISI</a:t>
                </a:r>
              </a:p>
            </c:rich>
          </c:tx>
          <c:layout>
            <c:manualLayout>
              <c:xMode val="edge"/>
              <c:yMode val="edge"/>
              <c:x val="2.5396793553672033E-2"/>
              <c:y val="0.1146504106341546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Tur"/>
                <a:ea typeface="Arial Tur"/>
                <a:cs typeface="Arial Tur"/>
              </a:defRPr>
            </a:pPr>
            <a:endParaRPr lang="tr-TR"/>
          </a:p>
        </c:txPr>
        <c:crossAx val="182415744"/>
        <c:crosses val="autoZero"/>
        <c:crossBetween val="between"/>
        <c:majorUnit val="5"/>
      </c:valAx>
      <c:spPr>
        <a:pattFill prst="pct5">
          <a:fgClr>
            <a:srgbClr val="FFFFFF"/>
          </a:fgClr>
          <a:bgClr>
            <a:srgbClr val="FFFFFF"/>
          </a:bgClr>
        </a:patt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0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63636363636364"/>
          <c:y val="0.29896907216494845"/>
          <c:w val="0.31636363636363635"/>
          <c:h val="0.4484536082474227"/>
        </c:manualLayout>
      </c:layout>
      <c:pieChart>
        <c:varyColors val="1"/>
        <c:ser>
          <c:idx val="0"/>
          <c:order val="0"/>
          <c:spPr>
            <a:solidFill>
              <a:srgbClr val="9999FF"/>
            </a:solidFill>
            <a:ln w="38100">
              <a:solidFill>
                <a:srgbClr val="000000"/>
              </a:solidFill>
              <a:prstDash val="solid"/>
            </a:ln>
          </c:spPr>
          <c:dPt>
            <c:idx val="0"/>
            <c:bubble3D val="0"/>
            <c:spPr>
              <a:solidFill>
                <a:srgbClr val="FFFF00"/>
              </a:solidFill>
              <a:ln w="25400">
                <a:solidFill>
                  <a:srgbClr val="000000"/>
                </a:solidFill>
                <a:prstDash val="solid"/>
              </a:ln>
            </c:spPr>
            <c:extLst>
              <c:ext xmlns:c16="http://schemas.microsoft.com/office/drawing/2014/chart" uri="{C3380CC4-5D6E-409C-BE32-E72D297353CC}">
                <c16:uniqueId val="{00000000-7E88-4E6C-A60B-6193B68E5081}"/>
              </c:ext>
            </c:extLst>
          </c:dPt>
          <c:dPt>
            <c:idx val="1"/>
            <c:bubble3D val="0"/>
            <c:spPr>
              <a:solidFill>
                <a:srgbClr val="FFFF99"/>
              </a:solidFill>
              <a:ln w="25400">
                <a:solidFill>
                  <a:srgbClr val="000000"/>
                </a:solidFill>
                <a:prstDash val="solid"/>
              </a:ln>
            </c:spPr>
            <c:extLst>
              <c:ext xmlns:c16="http://schemas.microsoft.com/office/drawing/2014/chart" uri="{C3380CC4-5D6E-409C-BE32-E72D297353CC}">
                <c16:uniqueId val="{00000001-7E88-4E6C-A60B-6193B68E5081}"/>
              </c:ext>
            </c:extLst>
          </c:dPt>
          <c:dPt>
            <c:idx val="2"/>
            <c:bubble3D val="0"/>
            <c:spPr>
              <a:solidFill>
                <a:srgbClr val="FF0000"/>
              </a:solidFill>
              <a:ln w="25400">
                <a:solidFill>
                  <a:srgbClr val="000000"/>
                </a:solidFill>
                <a:prstDash val="solid"/>
              </a:ln>
            </c:spPr>
            <c:extLst>
              <c:ext xmlns:c16="http://schemas.microsoft.com/office/drawing/2014/chart" uri="{C3380CC4-5D6E-409C-BE32-E72D297353CC}">
                <c16:uniqueId val="{00000002-7E88-4E6C-A60B-6193B68E5081}"/>
              </c:ext>
            </c:extLst>
          </c:dPt>
          <c:dPt>
            <c:idx val="3"/>
            <c:bubble3D val="0"/>
            <c:spPr>
              <a:solidFill>
                <a:srgbClr val="FF6600"/>
              </a:solidFill>
              <a:ln w="25400">
                <a:solidFill>
                  <a:srgbClr val="000000"/>
                </a:solidFill>
                <a:prstDash val="solid"/>
              </a:ln>
            </c:spPr>
            <c:extLst>
              <c:ext xmlns:c16="http://schemas.microsoft.com/office/drawing/2014/chart" uri="{C3380CC4-5D6E-409C-BE32-E72D297353CC}">
                <c16:uniqueId val="{00000003-7E88-4E6C-A60B-6193B68E5081}"/>
              </c:ext>
            </c:extLst>
          </c:dPt>
          <c:dPt>
            <c:idx val="4"/>
            <c:bubble3D val="0"/>
            <c:spPr>
              <a:solidFill>
                <a:srgbClr val="FF00FF"/>
              </a:solidFill>
              <a:ln w="25400">
                <a:solidFill>
                  <a:srgbClr val="000000"/>
                </a:solidFill>
                <a:prstDash val="solid"/>
              </a:ln>
            </c:spPr>
            <c:extLst>
              <c:ext xmlns:c16="http://schemas.microsoft.com/office/drawing/2014/chart" uri="{C3380CC4-5D6E-409C-BE32-E72D297353CC}">
                <c16:uniqueId val="{00000004-7E88-4E6C-A60B-6193B68E5081}"/>
              </c:ext>
            </c:extLst>
          </c:dPt>
          <c:dLbls>
            <c:dLbl>
              <c:idx val="1"/>
              <c:numFmt formatCode="0%" sourceLinked="0"/>
              <c:spPr>
                <a:noFill/>
                <a:ln w="25400">
                  <a:noFill/>
                </a:ln>
              </c:spPr>
              <c:txPr>
                <a:bodyPr/>
                <a:lstStyle/>
                <a:p>
                  <a:pPr>
                    <a:defRPr sz="800" b="0" i="0" u="none" strike="noStrike" baseline="0">
                      <a:solidFill>
                        <a:srgbClr val="000000"/>
                      </a:solidFill>
                      <a:latin typeface="Arial Tur"/>
                      <a:ea typeface="Arial Tur"/>
                      <a:cs typeface="Arial Tur"/>
                    </a:defRPr>
                  </a:pPr>
                  <a:endParaRPr lang="tr-T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8-4E6C-A60B-6193B68E5081}"/>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Tur"/>
                    <a:ea typeface="Arial Tur"/>
                    <a:cs typeface="Arial Tur"/>
                  </a:defRPr>
                </a:pPr>
                <a:endParaRPr lang="tr-TR"/>
              </a:p>
            </c:txPr>
            <c:showLegendKey val="0"/>
            <c:showVal val="0"/>
            <c:showCatName val="1"/>
            <c:showSerName val="0"/>
            <c:showPercent val="1"/>
            <c:showBubbleSize val="0"/>
            <c:showLeaderLines val="1"/>
            <c:extLst>
              <c:ext xmlns:c15="http://schemas.microsoft.com/office/drawing/2012/chart" uri="{CE6537A1-D6FC-4f65-9D91-7224C49458BB}"/>
            </c:extLst>
          </c:dLbls>
          <c:cat>
            <c:strRef>
              <c:f>Final!$D$179:$D$187</c:f>
              <c:strCache>
                <c:ptCount val="9"/>
                <c:pt idx="0">
                  <c:v>AA</c:v>
                </c:pt>
                <c:pt idx="1">
                  <c:v>BA</c:v>
                </c:pt>
                <c:pt idx="2">
                  <c:v>BB</c:v>
                </c:pt>
                <c:pt idx="3">
                  <c:v>CB</c:v>
                </c:pt>
                <c:pt idx="4">
                  <c:v>CC</c:v>
                </c:pt>
                <c:pt idx="5">
                  <c:v>DC</c:v>
                </c:pt>
                <c:pt idx="6">
                  <c:v>DD</c:v>
                </c:pt>
                <c:pt idx="7">
                  <c:v>FD</c:v>
                </c:pt>
                <c:pt idx="8">
                  <c:v>FF</c:v>
                </c:pt>
              </c:strCache>
            </c:strRef>
          </c:cat>
          <c:val>
            <c:numRef>
              <c:f>Final!$E$179:$E$187</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7E88-4E6C-A60B-6193B68E5081}"/>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
          <c:y val="0.13917541557305338"/>
          <c:w val="0.32363622430407879"/>
          <c:h val="0.72164971566054237"/>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Tur"/>
              <a:ea typeface="Arial Tur"/>
              <a:cs typeface="Arial Tur"/>
            </a:defRPr>
          </a:pPr>
          <a:endParaRPr lang="tr-TR"/>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Tur"/>
                <a:ea typeface="Arial Tur"/>
                <a:cs typeface="Arial Tur"/>
              </a:defRPr>
            </a:pPr>
            <a:r>
              <a:rPr lang="tr-TR"/>
              <a:t>BÜTÜNLEME SINAVI SORU ANALİZİ</a:t>
            </a:r>
          </a:p>
        </c:rich>
      </c:tx>
      <c:layout>
        <c:manualLayout>
          <c:xMode val="edge"/>
          <c:yMode val="edge"/>
          <c:x val="0.4220187897073614"/>
          <c:y val="3.8793095778281952E-2"/>
        </c:manualLayout>
      </c:layout>
      <c:overlay val="0"/>
      <c:spPr>
        <a:noFill/>
        <a:ln w="25400">
          <a:noFill/>
        </a:ln>
      </c:spPr>
    </c:title>
    <c:autoTitleDeleted val="0"/>
    <c:plotArea>
      <c:layout>
        <c:manualLayout>
          <c:layoutTarget val="inner"/>
          <c:xMode val="edge"/>
          <c:yMode val="edge"/>
          <c:x val="5.5848290062879752E-2"/>
          <c:y val="0.28879371126101006"/>
          <c:w val="0.93993725917148563"/>
          <c:h val="0.40086291264587959"/>
        </c:manualLayout>
      </c:layout>
      <c:barChart>
        <c:barDir val="col"/>
        <c:grouping val="clustered"/>
        <c:varyColors val="0"/>
        <c:ser>
          <c:idx val="0"/>
          <c:order val="0"/>
          <c:spPr>
            <a:solidFill>
              <a:srgbClr val="FFFF00"/>
            </a:solidFill>
            <a:ln w="12700">
              <a:solidFill>
                <a:srgbClr val="000000"/>
              </a:solidFill>
              <a:prstDash val="solid"/>
            </a:ln>
          </c:spPr>
          <c:invertIfNegative val="0"/>
          <c:dLbls>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Tur"/>
                    <a:ea typeface="Arial Tur"/>
                    <a:cs typeface="Arial Tur"/>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Butunleme!$F$6:$Y$6</c:f>
              <c:strCache>
                <c:ptCount val="20"/>
                <c:pt idx="0">
                  <c:v>1.SORU</c:v>
                </c:pt>
                <c:pt idx="1">
                  <c:v>2.SORU</c:v>
                </c:pt>
                <c:pt idx="2">
                  <c:v>3.SORU</c:v>
                </c:pt>
                <c:pt idx="3">
                  <c:v>4.SORU</c:v>
                </c:pt>
                <c:pt idx="4">
                  <c:v>5.SORU</c:v>
                </c:pt>
                <c:pt idx="5">
                  <c:v>6.SORU</c:v>
                </c:pt>
                <c:pt idx="6">
                  <c:v>7.SORU</c:v>
                </c:pt>
                <c:pt idx="7">
                  <c:v>8.SORU</c:v>
                </c:pt>
                <c:pt idx="8">
                  <c:v>9.SORU</c:v>
                </c:pt>
                <c:pt idx="9">
                  <c:v>10.SORU</c:v>
                </c:pt>
                <c:pt idx="10">
                  <c:v>11.SORU</c:v>
                </c:pt>
                <c:pt idx="11">
                  <c:v>12.SORU</c:v>
                </c:pt>
                <c:pt idx="12">
                  <c:v>13.SORU</c:v>
                </c:pt>
                <c:pt idx="13">
                  <c:v>14.SORU</c:v>
                </c:pt>
                <c:pt idx="14">
                  <c:v>15.SORU</c:v>
                </c:pt>
                <c:pt idx="15">
                  <c:v>16.SORU</c:v>
                </c:pt>
                <c:pt idx="16">
                  <c:v>17.SORU</c:v>
                </c:pt>
                <c:pt idx="17">
                  <c:v>18.SORU</c:v>
                </c:pt>
                <c:pt idx="18">
                  <c:v>19.SORU</c:v>
                </c:pt>
                <c:pt idx="19">
                  <c:v>20.SORU</c:v>
                </c:pt>
              </c:strCache>
            </c:strRef>
          </c:cat>
          <c:val>
            <c:numRef>
              <c:f>Butunleme!$F$156:$Y$156</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7A45-4233-A2C4-E9E67322356F}"/>
            </c:ext>
          </c:extLst>
        </c:ser>
        <c:dLbls>
          <c:showLegendKey val="0"/>
          <c:showVal val="0"/>
          <c:showCatName val="0"/>
          <c:showSerName val="0"/>
          <c:showPercent val="0"/>
          <c:showBubbleSize val="0"/>
        </c:dLbls>
        <c:gapWidth val="150"/>
        <c:axId val="273587584"/>
        <c:axId val="273098240"/>
      </c:barChart>
      <c:catAx>
        <c:axId val="273587584"/>
        <c:scaling>
          <c:orientation val="minMax"/>
        </c:scaling>
        <c:delete val="0"/>
        <c:axPos val="b"/>
        <c:title>
          <c:tx>
            <c:rich>
              <a:bodyPr/>
              <a:lstStyle/>
              <a:p>
                <a:pPr>
                  <a:defRPr sz="800" b="1" i="0" u="none" strike="noStrike" baseline="0">
                    <a:solidFill>
                      <a:srgbClr val="000000"/>
                    </a:solidFill>
                    <a:latin typeface="Arial Tur"/>
                    <a:ea typeface="Arial Tur"/>
                    <a:cs typeface="Arial Tur"/>
                  </a:defRPr>
                </a:pPr>
                <a:r>
                  <a:rPr lang="tr-TR"/>
                  <a:t>SORULAR</a:t>
                </a:r>
              </a:p>
            </c:rich>
          </c:tx>
          <c:layout>
            <c:manualLayout>
              <c:xMode val="edge"/>
              <c:yMode val="edge"/>
              <c:x val="0.50152961409418839"/>
              <c:y val="0.892242982339071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675" b="0" i="0" u="none" strike="noStrike" baseline="0">
                <a:solidFill>
                  <a:srgbClr val="000000"/>
                </a:solidFill>
                <a:latin typeface="Arial Tur"/>
                <a:ea typeface="Arial Tur"/>
                <a:cs typeface="Arial Tur"/>
              </a:defRPr>
            </a:pPr>
            <a:endParaRPr lang="tr-TR"/>
          </a:p>
        </c:txPr>
        <c:crossAx val="273098240"/>
        <c:crosses val="autoZero"/>
        <c:auto val="1"/>
        <c:lblAlgn val="ctr"/>
        <c:lblOffset val="100"/>
        <c:tickLblSkip val="1"/>
        <c:tickMarkSkip val="1"/>
        <c:noMultiLvlLbl val="0"/>
      </c:catAx>
      <c:valAx>
        <c:axId val="273098240"/>
        <c:scaling>
          <c:orientation val="minMax"/>
          <c:max val="100"/>
        </c:scaling>
        <c:delete val="0"/>
        <c:axPos val="l"/>
        <c:majorGridlines>
          <c:spPr>
            <a:ln w="3175">
              <a:solidFill>
                <a:srgbClr val="969696"/>
              </a:solidFill>
              <a:prstDash val="solid"/>
            </a:ln>
          </c:spPr>
        </c:majorGridlines>
        <c:title>
          <c:tx>
            <c:rich>
              <a:bodyPr/>
              <a:lstStyle/>
              <a:p>
                <a:pPr>
                  <a:defRPr sz="800" b="1" i="0" u="none" strike="noStrike" baseline="0">
                    <a:solidFill>
                      <a:srgbClr val="000000"/>
                    </a:solidFill>
                    <a:latin typeface="Arial Tur"/>
                    <a:ea typeface="Arial Tur"/>
                    <a:cs typeface="Arial Tur"/>
                  </a:defRPr>
                </a:pPr>
                <a:r>
                  <a:rPr lang="tr-TR"/>
                  <a:t>BAŞARI YÜZDESİ</a:t>
                </a:r>
              </a:p>
            </c:rich>
          </c:tx>
          <c:layout>
            <c:manualLayout>
              <c:xMode val="edge"/>
              <c:yMode val="edge"/>
              <c:x val="1.4271128881475486E-2"/>
              <c:y val="0.301724720850571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Tur"/>
                <a:ea typeface="Arial Tur"/>
                <a:cs typeface="Arial Tur"/>
              </a:defRPr>
            </a:pPr>
            <a:endParaRPr lang="tr-TR"/>
          </a:p>
        </c:txPr>
        <c:crossAx val="273587584"/>
        <c:crosses val="autoZero"/>
        <c:crossBetween val="between"/>
        <c:majorUnit val="10"/>
      </c:valAx>
      <c:spPr>
        <a:pattFill prst="pct5">
          <a:fgClr>
            <a:srgbClr val="FFFFFF"/>
          </a:fgClr>
          <a:bgClr>
            <a:srgbClr val="FFFFFF"/>
          </a:bgClr>
        </a:patt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Tur"/>
          <a:ea typeface="Arial Tur"/>
          <a:cs typeface="Arial Tur"/>
        </a:defRPr>
      </a:pPr>
      <a:endParaRPr lang="tr-TR"/>
    </a:p>
  </c:txPr>
  <c:printSettings>
    <c:headerFooter alignWithMargins="0"/>
    <c:pageMargins b="1" l="0.75000000000000022" r="0.75000000000000022"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Ana Sayfa'!A1"/></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Ana Sayfa'!A1"/></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Ana Sayfa'!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Ana Sayfa'!A1"/></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1.jpeg"/><Relationship Id="rId1" Type="http://schemas.openxmlformats.org/officeDocument/2006/relationships/hyperlink" Target="#'Ana Sayfa'!A1"/><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12</xdr:col>
      <xdr:colOff>314325</xdr:colOff>
      <xdr:row>1</xdr:row>
      <xdr:rowOff>9525</xdr:rowOff>
    </xdr:from>
    <xdr:to>
      <xdr:col>14</xdr:col>
      <xdr:colOff>285750</xdr:colOff>
      <xdr:row>7</xdr:row>
      <xdr:rowOff>9525</xdr:rowOff>
    </xdr:to>
    <xdr:pic>
      <xdr:nvPicPr>
        <xdr:cNvPr id="22628" name="Picture 67" descr="images">
          <a:hlinkClick xmlns:r="http://schemas.openxmlformats.org/officeDocument/2006/relationships" r:id="rId1"/>
          <a:extLst>
            <a:ext uri="{FF2B5EF4-FFF2-40B4-BE49-F238E27FC236}">
              <a16:creationId xmlns:a16="http://schemas.microsoft.com/office/drawing/2014/main" id="{00000000-0008-0000-0100-0000645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4275" y="238125"/>
          <a:ext cx="11906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476250</xdr:colOff>
      <xdr:row>1</xdr:row>
      <xdr:rowOff>161925</xdr:rowOff>
    </xdr:from>
    <xdr:to>
      <xdr:col>11</xdr:col>
      <xdr:colOff>323850</xdr:colOff>
      <xdr:row>4</xdr:row>
      <xdr:rowOff>161925</xdr:rowOff>
    </xdr:to>
    <xdr:pic>
      <xdr:nvPicPr>
        <xdr:cNvPr id="23652" name="Picture 3" descr="images">
          <a:hlinkClick xmlns:r="http://schemas.openxmlformats.org/officeDocument/2006/relationships" r:id="rId1"/>
          <a:extLst>
            <a:ext uri="{FF2B5EF4-FFF2-40B4-BE49-F238E27FC236}">
              <a16:creationId xmlns:a16="http://schemas.microsoft.com/office/drawing/2014/main" id="{00000000-0008-0000-0200-0000645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62650" y="161925"/>
          <a:ext cx="1066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209550</xdr:colOff>
      <xdr:row>1</xdr:row>
      <xdr:rowOff>19050</xdr:rowOff>
    </xdr:from>
    <xdr:to>
      <xdr:col>9</xdr:col>
      <xdr:colOff>76200</xdr:colOff>
      <xdr:row>3</xdr:row>
      <xdr:rowOff>104775</xdr:rowOff>
    </xdr:to>
    <xdr:pic>
      <xdr:nvPicPr>
        <xdr:cNvPr id="24676" name="Picture 4" descr="images">
          <a:hlinkClick xmlns:r="http://schemas.openxmlformats.org/officeDocument/2006/relationships" r:id="rId1"/>
          <a:extLst>
            <a:ext uri="{FF2B5EF4-FFF2-40B4-BE49-F238E27FC236}">
              <a16:creationId xmlns:a16="http://schemas.microsoft.com/office/drawing/2014/main" id="{00000000-0008-0000-0300-0000646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72300" y="180975"/>
          <a:ext cx="11906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46</xdr:col>
      <xdr:colOff>19050</xdr:colOff>
      <xdr:row>0</xdr:row>
      <xdr:rowOff>9525</xdr:rowOff>
    </xdr:from>
    <xdr:to>
      <xdr:col>47</xdr:col>
      <xdr:colOff>476250</xdr:colOff>
      <xdr:row>4</xdr:row>
      <xdr:rowOff>0</xdr:rowOff>
    </xdr:to>
    <xdr:pic>
      <xdr:nvPicPr>
        <xdr:cNvPr id="25700" name="Picture 3" descr="images">
          <a:hlinkClick xmlns:r="http://schemas.openxmlformats.org/officeDocument/2006/relationships" r:id="rId1"/>
          <a:extLst>
            <a:ext uri="{FF2B5EF4-FFF2-40B4-BE49-F238E27FC236}">
              <a16:creationId xmlns:a16="http://schemas.microsoft.com/office/drawing/2014/main" id="{00000000-0008-0000-0400-0000646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2750" y="9525"/>
          <a:ext cx="1066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157</xdr:row>
      <xdr:rowOff>9525</xdr:rowOff>
    </xdr:from>
    <xdr:to>
      <xdr:col>27</xdr:col>
      <xdr:colOff>19050</xdr:colOff>
      <xdr:row>174</xdr:row>
      <xdr:rowOff>114300</xdr:rowOff>
    </xdr:to>
    <xdr:graphicFrame macro="">
      <xdr:nvGraphicFramePr>
        <xdr:cNvPr id="27021" name="Chart 1">
          <a:extLst>
            <a:ext uri="{FF2B5EF4-FFF2-40B4-BE49-F238E27FC236}">
              <a16:creationId xmlns:a16="http://schemas.microsoft.com/office/drawing/2014/main" id="{00000000-0008-0000-0500-00008D6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47625</xdr:colOff>
      <xdr:row>191</xdr:row>
      <xdr:rowOff>19050</xdr:rowOff>
    </xdr:from>
    <xdr:to>
      <xdr:col>25</xdr:col>
      <xdr:colOff>0</xdr:colOff>
      <xdr:row>196</xdr:row>
      <xdr:rowOff>142875</xdr:rowOff>
    </xdr:to>
    <xdr:graphicFrame macro="">
      <xdr:nvGraphicFramePr>
        <xdr:cNvPr id="27022" name="Chart 5">
          <a:extLst>
            <a:ext uri="{FF2B5EF4-FFF2-40B4-BE49-F238E27FC236}">
              <a16:creationId xmlns:a16="http://schemas.microsoft.com/office/drawing/2014/main" id="{00000000-0008-0000-0500-00008E6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38100</xdr:colOff>
      <xdr:row>177</xdr:row>
      <xdr:rowOff>9525</xdr:rowOff>
    </xdr:from>
    <xdr:to>
      <xdr:col>25</xdr:col>
      <xdr:colOff>0</xdr:colOff>
      <xdr:row>189</xdr:row>
      <xdr:rowOff>0</xdr:rowOff>
    </xdr:to>
    <xdr:graphicFrame macro="">
      <xdr:nvGraphicFramePr>
        <xdr:cNvPr id="27023" name="Chart 11">
          <a:extLst>
            <a:ext uri="{FF2B5EF4-FFF2-40B4-BE49-F238E27FC236}">
              <a16:creationId xmlns:a16="http://schemas.microsoft.com/office/drawing/2014/main" id="{00000000-0008-0000-0500-00008F6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0</xdr:colOff>
      <xdr:row>177</xdr:row>
      <xdr:rowOff>19050</xdr:rowOff>
    </xdr:from>
    <xdr:to>
      <xdr:col>27</xdr:col>
      <xdr:colOff>8282</xdr:colOff>
      <xdr:row>189</xdr:row>
      <xdr:rowOff>74543</xdr:rowOff>
    </xdr:to>
    <xdr:graphicFrame macro="">
      <xdr:nvGraphicFramePr>
        <xdr:cNvPr id="27024" name="Chart 12">
          <a:extLst>
            <a:ext uri="{FF2B5EF4-FFF2-40B4-BE49-F238E27FC236}">
              <a16:creationId xmlns:a16="http://schemas.microsoft.com/office/drawing/2014/main" id="{00000000-0008-0000-0500-0000906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157</xdr:row>
      <xdr:rowOff>9525</xdr:rowOff>
    </xdr:from>
    <xdr:to>
      <xdr:col>27</xdr:col>
      <xdr:colOff>19050</xdr:colOff>
      <xdr:row>174</xdr:row>
      <xdr:rowOff>114300</xdr:rowOff>
    </xdr:to>
    <xdr:graphicFrame macro="">
      <xdr:nvGraphicFramePr>
        <xdr:cNvPr id="32141" name="Chart 1">
          <a:extLst>
            <a:ext uri="{FF2B5EF4-FFF2-40B4-BE49-F238E27FC236}">
              <a16:creationId xmlns:a16="http://schemas.microsoft.com/office/drawing/2014/main" id="{00000000-0008-0000-0600-00008D7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47625</xdr:colOff>
      <xdr:row>192</xdr:row>
      <xdr:rowOff>19050</xdr:rowOff>
    </xdr:from>
    <xdr:to>
      <xdr:col>25</xdr:col>
      <xdr:colOff>0</xdr:colOff>
      <xdr:row>197</xdr:row>
      <xdr:rowOff>142875</xdr:rowOff>
    </xdr:to>
    <xdr:graphicFrame macro="">
      <xdr:nvGraphicFramePr>
        <xdr:cNvPr id="32142" name="Chart 5">
          <a:extLst>
            <a:ext uri="{FF2B5EF4-FFF2-40B4-BE49-F238E27FC236}">
              <a16:creationId xmlns:a16="http://schemas.microsoft.com/office/drawing/2014/main" id="{00000000-0008-0000-0600-00008E7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38100</xdr:colOff>
      <xdr:row>177</xdr:row>
      <xdr:rowOff>9525</xdr:rowOff>
    </xdr:from>
    <xdr:to>
      <xdr:col>25</xdr:col>
      <xdr:colOff>0</xdr:colOff>
      <xdr:row>190</xdr:row>
      <xdr:rowOff>0</xdr:rowOff>
    </xdr:to>
    <xdr:graphicFrame macro="">
      <xdr:nvGraphicFramePr>
        <xdr:cNvPr id="32143" name="Chart 11">
          <a:extLst>
            <a:ext uri="{FF2B5EF4-FFF2-40B4-BE49-F238E27FC236}">
              <a16:creationId xmlns:a16="http://schemas.microsoft.com/office/drawing/2014/main" id="{00000000-0008-0000-0600-00008F7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0</xdr:colOff>
      <xdr:row>177</xdr:row>
      <xdr:rowOff>19050</xdr:rowOff>
    </xdr:from>
    <xdr:to>
      <xdr:col>26</xdr:col>
      <xdr:colOff>361950</xdr:colOff>
      <xdr:row>192</xdr:row>
      <xdr:rowOff>19050</xdr:rowOff>
    </xdr:to>
    <xdr:graphicFrame macro="">
      <xdr:nvGraphicFramePr>
        <xdr:cNvPr id="32144" name="Chart 12">
          <a:extLst>
            <a:ext uri="{FF2B5EF4-FFF2-40B4-BE49-F238E27FC236}">
              <a16:creationId xmlns:a16="http://schemas.microsoft.com/office/drawing/2014/main" id="{00000000-0008-0000-0600-0000907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157</xdr:row>
      <xdr:rowOff>9525</xdr:rowOff>
    </xdr:from>
    <xdr:to>
      <xdr:col>27</xdr:col>
      <xdr:colOff>19050</xdr:colOff>
      <xdr:row>174</xdr:row>
      <xdr:rowOff>114300</xdr:rowOff>
    </xdr:to>
    <xdr:graphicFrame macro="">
      <xdr:nvGraphicFramePr>
        <xdr:cNvPr id="37261" name="Chart 1">
          <a:extLst>
            <a:ext uri="{FF2B5EF4-FFF2-40B4-BE49-F238E27FC236}">
              <a16:creationId xmlns:a16="http://schemas.microsoft.com/office/drawing/2014/main" id="{00000000-0008-0000-0700-00008D9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47625</xdr:colOff>
      <xdr:row>192</xdr:row>
      <xdr:rowOff>19050</xdr:rowOff>
    </xdr:from>
    <xdr:to>
      <xdr:col>25</xdr:col>
      <xdr:colOff>0</xdr:colOff>
      <xdr:row>197</xdr:row>
      <xdr:rowOff>142875</xdr:rowOff>
    </xdr:to>
    <xdr:graphicFrame macro="">
      <xdr:nvGraphicFramePr>
        <xdr:cNvPr id="37262" name="Chart 5">
          <a:extLst>
            <a:ext uri="{FF2B5EF4-FFF2-40B4-BE49-F238E27FC236}">
              <a16:creationId xmlns:a16="http://schemas.microsoft.com/office/drawing/2014/main" id="{00000000-0008-0000-0700-00008E9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38100</xdr:colOff>
      <xdr:row>177</xdr:row>
      <xdr:rowOff>9525</xdr:rowOff>
    </xdr:from>
    <xdr:to>
      <xdr:col>25</xdr:col>
      <xdr:colOff>0</xdr:colOff>
      <xdr:row>190</xdr:row>
      <xdr:rowOff>0</xdr:rowOff>
    </xdr:to>
    <xdr:graphicFrame macro="">
      <xdr:nvGraphicFramePr>
        <xdr:cNvPr id="37263" name="Chart 11">
          <a:extLst>
            <a:ext uri="{FF2B5EF4-FFF2-40B4-BE49-F238E27FC236}">
              <a16:creationId xmlns:a16="http://schemas.microsoft.com/office/drawing/2014/main" id="{00000000-0008-0000-0700-00008F9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0</xdr:colOff>
      <xdr:row>177</xdr:row>
      <xdr:rowOff>19050</xdr:rowOff>
    </xdr:from>
    <xdr:to>
      <xdr:col>26</xdr:col>
      <xdr:colOff>361950</xdr:colOff>
      <xdr:row>192</xdr:row>
      <xdr:rowOff>19050</xdr:rowOff>
    </xdr:to>
    <xdr:graphicFrame macro="">
      <xdr:nvGraphicFramePr>
        <xdr:cNvPr id="37264" name="Chart 12">
          <a:extLst>
            <a:ext uri="{FF2B5EF4-FFF2-40B4-BE49-F238E27FC236}">
              <a16:creationId xmlns:a16="http://schemas.microsoft.com/office/drawing/2014/main" id="{00000000-0008-0000-0700-0000909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47625</xdr:colOff>
      <xdr:row>0</xdr:row>
      <xdr:rowOff>0</xdr:rowOff>
    </xdr:from>
    <xdr:to>
      <xdr:col>21</xdr:col>
      <xdr:colOff>19050</xdr:colOff>
      <xdr:row>3</xdr:row>
      <xdr:rowOff>142875</xdr:rowOff>
    </xdr:to>
    <xdr:pic>
      <xdr:nvPicPr>
        <xdr:cNvPr id="2" name="Picture 2" descr="images">
          <a:hlinkClick xmlns:r="http://schemas.openxmlformats.org/officeDocument/2006/relationships" r:id="rId1"/>
          <a:extLst>
            <a:ext uri="{FF2B5EF4-FFF2-40B4-BE49-F238E27FC236}">
              <a16:creationId xmlns:a16="http://schemas.microsoft.com/office/drawing/2014/main" id="{00000000-0008-0000-0800-00008DA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9625" y="0"/>
          <a:ext cx="11906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180975</xdr:colOff>
      <xdr:row>150</xdr:row>
      <xdr:rowOff>142875</xdr:rowOff>
    </xdr:from>
    <xdr:to>
      <xdr:col>13</xdr:col>
      <xdr:colOff>190500</xdr:colOff>
      <xdr:row>162</xdr:row>
      <xdr:rowOff>133350</xdr:rowOff>
    </xdr:to>
    <xdr:graphicFrame macro="">
      <xdr:nvGraphicFramePr>
        <xdr:cNvPr id="3" name="Chart 9">
          <a:extLst>
            <a:ext uri="{FF2B5EF4-FFF2-40B4-BE49-F238E27FC236}">
              <a16:creationId xmlns:a16="http://schemas.microsoft.com/office/drawing/2014/main" id="{00000000-0008-0000-0800-00008EA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142875</xdr:colOff>
      <xdr:row>164</xdr:row>
      <xdr:rowOff>19050</xdr:rowOff>
    </xdr:from>
    <xdr:to>
      <xdr:col>13</xdr:col>
      <xdr:colOff>171450</xdr:colOff>
      <xdr:row>168</xdr:row>
      <xdr:rowOff>19050</xdr:rowOff>
    </xdr:to>
    <xdr:graphicFrame macro="">
      <xdr:nvGraphicFramePr>
        <xdr:cNvPr id="4" name="Chart 10">
          <a:extLst>
            <a:ext uri="{FF2B5EF4-FFF2-40B4-BE49-F238E27FC236}">
              <a16:creationId xmlns:a16="http://schemas.microsoft.com/office/drawing/2014/main" id="{00000000-0008-0000-0800-00008FA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361950</xdr:colOff>
      <xdr:row>150</xdr:row>
      <xdr:rowOff>142875</xdr:rowOff>
    </xdr:from>
    <xdr:to>
      <xdr:col>18</xdr:col>
      <xdr:colOff>714375</xdr:colOff>
      <xdr:row>162</xdr:row>
      <xdr:rowOff>133350</xdr:rowOff>
    </xdr:to>
    <xdr:graphicFrame macro="">
      <xdr:nvGraphicFramePr>
        <xdr:cNvPr id="5" name="Chart 11">
          <a:extLst>
            <a:ext uri="{FF2B5EF4-FFF2-40B4-BE49-F238E27FC236}">
              <a16:creationId xmlns:a16="http://schemas.microsoft.com/office/drawing/2014/main" id="{00000000-0008-0000-0800-000090A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0000"/>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0000"/>
        </a:solidFill>
        <a:ln w="9525" cap="flat" cmpd="sng" algn="ctr">
          <a:solidFill>
            <a:srgbClr val="000000"/>
          </a:solidFill>
          <a:prstDash val="solid"/>
          <a:round/>
          <a:headEnd type="none" w="med" len="med"/>
          <a:tailEnd type="none" w="med" len="med"/>
        </a:ln>
        <a:effectLst>
          <a:outerShdw dist="107763" dir="2700000" algn="ctr" rotWithShape="0">
            <a:srgbClr val="808080"/>
          </a:outerShdw>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tabColor indexed="9"/>
  </sheetPr>
  <dimension ref="A1:Y40"/>
  <sheetViews>
    <sheetView zoomScaleNormal="130" workbookViewId="0">
      <selection activeCell="C11" sqref="C11:F12"/>
    </sheetView>
  </sheetViews>
  <sheetFormatPr defaultColWidth="9.109375" defaultRowHeight="13.2" x14ac:dyDescent="0.25"/>
  <cols>
    <col min="1" max="1" width="10.5546875" style="4" customWidth="1"/>
    <col min="2" max="21" width="4.44140625" style="4" customWidth="1"/>
    <col min="22" max="16384" width="9.109375" style="4"/>
  </cols>
  <sheetData>
    <row r="1" spans="1:21" ht="13.8" thickBot="1" x14ac:dyDescent="0.3"/>
    <row r="2" spans="1:21" s="66" customFormat="1" ht="12" customHeight="1" thickTop="1" x14ac:dyDescent="0.25">
      <c r="B2" s="67"/>
      <c r="C2" s="68"/>
      <c r="D2" s="68"/>
      <c r="E2" s="68"/>
      <c r="F2" s="68"/>
      <c r="G2" s="68"/>
      <c r="H2" s="68"/>
      <c r="I2" s="68"/>
      <c r="J2" s="68"/>
      <c r="K2" s="68"/>
      <c r="L2" s="68"/>
      <c r="M2" s="68"/>
      <c r="N2" s="68"/>
      <c r="O2" s="68"/>
      <c r="P2" s="68"/>
      <c r="Q2" s="68"/>
      <c r="R2" s="68"/>
      <c r="S2" s="68"/>
      <c r="T2" s="68"/>
      <c r="U2" s="69"/>
    </row>
    <row r="3" spans="1:21" ht="13.5" customHeight="1" x14ac:dyDescent="0.25">
      <c r="A3" s="2"/>
      <c r="B3" s="70"/>
      <c r="C3" s="198" t="s">
        <v>104</v>
      </c>
      <c r="D3" s="199"/>
      <c r="E3" s="199"/>
      <c r="F3" s="199"/>
      <c r="G3" s="199"/>
      <c r="H3" s="199"/>
      <c r="I3" s="199"/>
      <c r="J3" s="199"/>
      <c r="K3" s="199"/>
      <c r="L3" s="199"/>
      <c r="M3" s="199"/>
      <c r="N3" s="199"/>
      <c r="O3" s="199"/>
      <c r="P3" s="199"/>
      <c r="Q3" s="199"/>
      <c r="R3" s="199"/>
      <c r="S3" s="199"/>
      <c r="T3" s="200"/>
      <c r="U3" s="71"/>
    </row>
    <row r="4" spans="1:21" ht="18.75" customHeight="1" x14ac:dyDescent="0.25">
      <c r="A4" s="2"/>
      <c r="B4" s="70"/>
      <c r="C4" s="201"/>
      <c r="D4" s="202"/>
      <c r="E4" s="202"/>
      <c r="F4" s="202"/>
      <c r="G4" s="202"/>
      <c r="H4" s="202"/>
      <c r="I4" s="202"/>
      <c r="J4" s="202"/>
      <c r="K4" s="202"/>
      <c r="L4" s="202"/>
      <c r="M4" s="202"/>
      <c r="N4" s="202"/>
      <c r="O4" s="202"/>
      <c r="P4" s="202"/>
      <c r="Q4" s="202"/>
      <c r="R4" s="202"/>
      <c r="S4" s="202"/>
      <c r="T4" s="203"/>
      <c r="U4" s="72"/>
    </row>
    <row r="5" spans="1:21" ht="17.25" customHeight="1" thickBot="1" x14ac:dyDescent="0.3">
      <c r="A5" s="2"/>
      <c r="B5" s="73"/>
      <c r="C5" s="219"/>
      <c r="D5" s="220"/>
      <c r="E5" s="220"/>
      <c r="F5" s="220"/>
      <c r="G5" s="220"/>
      <c r="H5" s="220"/>
      <c r="I5" s="220"/>
      <c r="J5" s="220"/>
      <c r="K5" s="220"/>
      <c r="L5" s="220"/>
      <c r="M5" s="220"/>
      <c r="N5" s="220"/>
      <c r="O5" s="220"/>
      <c r="P5" s="220"/>
      <c r="Q5" s="220"/>
      <c r="R5" s="220"/>
      <c r="S5" s="220"/>
      <c r="T5" s="220"/>
      <c r="U5" s="74"/>
    </row>
    <row r="6" spans="1:21" ht="12" customHeight="1" thickTop="1" thickBot="1" x14ac:dyDescent="0.3">
      <c r="A6" s="2"/>
      <c r="B6" s="75"/>
      <c r="C6" s="76"/>
      <c r="D6" s="76"/>
      <c r="E6" s="76"/>
      <c r="F6" s="76"/>
      <c r="G6" s="76"/>
      <c r="H6" s="76"/>
      <c r="I6" s="76"/>
      <c r="J6" s="76"/>
      <c r="K6" s="76"/>
      <c r="L6" s="76"/>
      <c r="M6" s="76"/>
      <c r="N6" s="76"/>
      <c r="O6" s="76"/>
      <c r="P6" s="76"/>
      <c r="Q6" s="76"/>
      <c r="R6" s="76"/>
      <c r="S6" s="76"/>
      <c r="T6" s="76"/>
      <c r="U6" s="77"/>
    </row>
    <row r="7" spans="1:21" ht="12" customHeight="1" thickTop="1" x14ac:dyDescent="0.25">
      <c r="A7" s="2"/>
      <c r="B7" s="78"/>
      <c r="C7" s="79"/>
      <c r="D7" s="79"/>
      <c r="E7" s="79"/>
      <c r="F7" s="79"/>
      <c r="G7" s="79"/>
      <c r="H7" s="79"/>
      <c r="I7" s="79"/>
      <c r="J7" s="79"/>
      <c r="K7" s="79"/>
      <c r="L7" s="79"/>
      <c r="M7" s="79"/>
      <c r="N7" s="79"/>
      <c r="O7" s="79"/>
      <c r="P7" s="79"/>
      <c r="Q7" s="79"/>
      <c r="R7" s="79"/>
      <c r="S7" s="79"/>
      <c r="T7" s="79"/>
      <c r="U7" s="80"/>
    </row>
    <row r="8" spans="1:21" ht="12" customHeight="1" x14ac:dyDescent="0.25">
      <c r="A8" s="2"/>
      <c r="B8" s="70"/>
      <c r="C8" s="213" t="s">
        <v>67</v>
      </c>
      <c r="D8" s="214"/>
      <c r="E8" s="214"/>
      <c r="F8" s="214"/>
      <c r="G8" s="214"/>
      <c r="H8" s="214"/>
      <c r="I8" s="214"/>
      <c r="J8" s="214"/>
      <c r="K8" s="214"/>
      <c r="L8" s="214"/>
      <c r="M8" s="214"/>
      <c r="N8" s="214"/>
      <c r="O8" s="214"/>
      <c r="P8" s="214"/>
      <c r="Q8" s="214"/>
      <c r="R8" s="214"/>
      <c r="S8" s="214"/>
      <c r="T8" s="215"/>
      <c r="U8" s="72"/>
    </row>
    <row r="9" spans="1:21" ht="24" customHeight="1" x14ac:dyDescent="0.25">
      <c r="A9" s="2"/>
      <c r="B9" s="70"/>
      <c r="C9" s="216"/>
      <c r="D9" s="217"/>
      <c r="E9" s="217"/>
      <c r="F9" s="217"/>
      <c r="G9" s="217"/>
      <c r="H9" s="217"/>
      <c r="I9" s="217"/>
      <c r="J9" s="217"/>
      <c r="K9" s="217"/>
      <c r="L9" s="217"/>
      <c r="M9" s="217"/>
      <c r="N9" s="217"/>
      <c r="O9" s="217"/>
      <c r="P9" s="217"/>
      <c r="Q9" s="217"/>
      <c r="R9" s="217"/>
      <c r="S9" s="217"/>
      <c r="T9" s="218"/>
      <c r="U9" s="72"/>
    </row>
    <row r="10" spans="1:21" x14ac:dyDescent="0.25">
      <c r="A10" s="2"/>
      <c r="B10" s="70"/>
      <c r="C10" s="75"/>
      <c r="D10" s="75"/>
      <c r="E10" s="75"/>
      <c r="F10" s="81"/>
      <c r="Q10" s="81"/>
      <c r="R10" s="82"/>
      <c r="S10" s="82"/>
      <c r="T10" s="82"/>
      <c r="U10" s="83"/>
    </row>
    <row r="11" spans="1:21" ht="18" customHeight="1" x14ac:dyDescent="0.25">
      <c r="A11" s="2"/>
      <c r="B11" s="70"/>
      <c r="C11" s="180" t="s">
        <v>22</v>
      </c>
      <c r="D11" s="181"/>
      <c r="E11" s="181"/>
      <c r="F11" s="182"/>
      <c r="J11" s="186" t="s">
        <v>4</v>
      </c>
      <c r="K11" s="187"/>
      <c r="L11" s="187"/>
      <c r="M11" s="188"/>
      <c r="Q11" s="227" t="s">
        <v>21</v>
      </c>
      <c r="R11" s="228"/>
      <c r="S11" s="228"/>
      <c r="T11" s="229"/>
      <c r="U11" s="83"/>
    </row>
    <row r="12" spans="1:21" ht="18" customHeight="1" x14ac:dyDescent="0.25">
      <c r="A12" s="2"/>
      <c r="B12" s="70"/>
      <c r="C12" s="183"/>
      <c r="D12" s="184"/>
      <c r="E12" s="184"/>
      <c r="F12" s="185"/>
      <c r="J12" s="189"/>
      <c r="K12" s="190"/>
      <c r="L12" s="190"/>
      <c r="M12" s="191"/>
      <c r="Q12" s="230"/>
      <c r="R12" s="231"/>
      <c r="S12" s="231"/>
      <c r="T12" s="232"/>
      <c r="U12" s="83"/>
    </row>
    <row r="13" spans="1:21" ht="18" customHeight="1" thickBot="1" x14ac:dyDescent="0.3">
      <c r="B13" s="84"/>
      <c r="C13" s="85"/>
      <c r="D13" s="85"/>
      <c r="E13" s="85"/>
      <c r="F13" s="85"/>
      <c r="G13" s="86"/>
      <c r="H13" s="85"/>
      <c r="I13" s="85"/>
      <c r="J13" s="85"/>
      <c r="K13" s="86"/>
      <c r="L13" s="87"/>
      <c r="M13" s="87"/>
      <c r="N13" s="87"/>
      <c r="O13" s="87"/>
      <c r="P13" s="87"/>
      <c r="Q13" s="85"/>
      <c r="R13" s="85"/>
      <c r="S13" s="85"/>
      <c r="T13" s="85"/>
      <c r="U13" s="88"/>
    </row>
    <row r="14" spans="1:21" ht="18" customHeight="1" thickTop="1" thickBot="1" x14ac:dyDescent="0.3">
      <c r="B14" s="81"/>
      <c r="C14" s="89"/>
      <c r="D14" s="89"/>
      <c r="E14" s="89"/>
      <c r="F14" s="89"/>
      <c r="G14" s="81"/>
      <c r="H14" s="89"/>
      <c r="I14" s="89"/>
      <c r="J14" s="89"/>
      <c r="K14" s="81"/>
      <c r="Q14" s="89"/>
      <c r="R14" s="89"/>
      <c r="S14" s="89"/>
      <c r="T14" s="89"/>
      <c r="U14" s="81"/>
    </row>
    <row r="15" spans="1:21" ht="18" customHeight="1" thickTop="1" x14ac:dyDescent="0.25">
      <c r="B15" s="102"/>
      <c r="C15" s="92"/>
      <c r="D15" s="92"/>
      <c r="E15" s="91"/>
      <c r="F15" s="91"/>
      <c r="G15" s="91"/>
      <c r="H15" s="91"/>
      <c r="I15" s="91"/>
      <c r="J15" s="91"/>
      <c r="K15" s="91"/>
      <c r="L15" s="91"/>
      <c r="M15" s="91"/>
      <c r="N15" s="92"/>
      <c r="O15" s="92"/>
      <c r="P15" s="92"/>
      <c r="Q15" s="91"/>
      <c r="R15" s="91"/>
      <c r="S15" s="91"/>
      <c r="T15" s="91"/>
      <c r="U15" s="103"/>
    </row>
    <row r="16" spans="1:21" ht="18" customHeight="1" x14ac:dyDescent="0.25">
      <c r="B16" s="70"/>
      <c r="C16" s="186" t="s">
        <v>79</v>
      </c>
      <c r="D16" s="187"/>
      <c r="E16" s="187"/>
      <c r="F16" s="187"/>
      <c r="G16" s="187"/>
      <c r="H16" s="187"/>
      <c r="I16" s="187"/>
      <c r="J16" s="187"/>
      <c r="K16" s="187"/>
      <c r="L16" s="187"/>
      <c r="M16" s="187"/>
      <c r="N16" s="187"/>
      <c r="O16" s="187"/>
      <c r="P16" s="187"/>
      <c r="Q16" s="187"/>
      <c r="R16" s="187"/>
      <c r="S16" s="187"/>
      <c r="T16" s="188"/>
      <c r="U16" s="71"/>
    </row>
    <row r="17" spans="1:25" ht="18" customHeight="1" x14ac:dyDescent="0.25">
      <c r="B17" s="70"/>
      <c r="C17" s="189"/>
      <c r="D17" s="190"/>
      <c r="E17" s="190"/>
      <c r="F17" s="190"/>
      <c r="G17" s="190"/>
      <c r="H17" s="190"/>
      <c r="I17" s="190"/>
      <c r="J17" s="190"/>
      <c r="K17" s="190"/>
      <c r="L17" s="190"/>
      <c r="M17" s="190"/>
      <c r="N17" s="190"/>
      <c r="O17" s="190"/>
      <c r="P17" s="190"/>
      <c r="Q17" s="190"/>
      <c r="R17" s="190"/>
      <c r="S17" s="190"/>
      <c r="T17" s="191"/>
      <c r="U17" s="71"/>
    </row>
    <row r="18" spans="1:25" ht="18" customHeight="1" thickBot="1" x14ac:dyDescent="0.3">
      <c r="B18" s="73"/>
      <c r="C18" s="104"/>
      <c r="D18" s="104"/>
      <c r="E18" s="104"/>
      <c r="F18" s="104"/>
      <c r="G18" s="104"/>
      <c r="H18" s="104"/>
      <c r="I18" s="104"/>
      <c r="J18" s="104"/>
      <c r="K18" s="104"/>
      <c r="L18" s="104"/>
      <c r="M18" s="104"/>
      <c r="N18" s="104"/>
      <c r="O18" s="104"/>
      <c r="P18" s="104"/>
      <c r="Q18" s="104"/>
      <c r="R18" s="104"/>
      <c r="S18" s="104"/>
      <c r="T18" s="104"/>
      <c r="U18" s="105"/>
    </row>
    <row r="19" spans="1:25" ht="18" customHeight="1" thickTop="1" thickBot="1" x14ac:dyDescent="0.3">
      <c r="B19" s="81"/>
      <c r="C19" s="89"/>
      <c r="D19" s="89"/>
      <c r="E19" s="89"/>
      <c r="F19" s="89"/>
      <c r="G19" s="81"/>
      <c r="H19" s="89"/>
      <c r="I19" s="89"/>
      <c r="J19" s="89"/>
      <c r="K19" s="81"/>
      <c r="Q19" s="89"/>
      <c r="R19" s="89"/>
      <c r="S19" s="89"/>
      <c r="T19" s="89"/>
      <c r="U19" s="81"/>
    </row>
    <row r="20" spans="1:25" ht="18" customHeight="1" thickTop="1" x14ac:dyDescent="0.25">
      <c r="A20" s="2"/>
      <c r="B20" s="78"/>
      <c r="C20" s="90"/>
      <c r="D20" s="90"/>
      <c r="E20" s="90"/>
      <c r="F20" s="90"/>
      <c r="G20" s="91"/>
      <c r="H20" s="91"/>
      <c r="I20" s="91"/>
      <c r="J20" s="91"/>
      <c r="K20" s="91"/>
      <c r="L20" s="92"/>
      <c r="M20" s="92"/>
      <c r="N20" s="92"/>
      <c r="O20" s="92"/>
      <c r="P20" s="92"/>
      <c r="Q20" s="90"/>
      <c r="R20" s="93"/>
      <c r="S20" s="90"/>
      <c r="T20" s="90"/>
      <c r="U20" s="94"/>
    </row>
    <row r="21" spans="1:25" ht="23.25" customHeight="1" x14ac:dyDescent="0.25">
      <c r="A21" s="2"/>
      <c r="B21" s="95"/>
      <c r="C21" s="210" t="s">
        <v>51</v>
      </c>
      <c r="D21" s="211"/>
      <c r="E21" s="211"/>
      <c r="F21" s="211"/>
      <c r="G21" s="211"/>
      <c r="H21" s="211"/>
      <c r="I21" s="211"/>
      <c r="J21" s="211"/>
      <c r="K21" s="211"/>
      <c r="L21" s="211"/>
      <c r="M21" s="211"/>
      <c r="N21" s="211"/>
      <c r="O21" s="211"/>
      <c r="P21" s="211"/>
      <c r="Q21" s="211"/>
      <c r="R21" s="211"/>
      <c r="S21" s="211"/>
      <c r="T21" s="212"/>
      <c r="U21" s="96"/>
    </row>
    <row r="22" spans="1:25" ht="15" x14ac:dyDescent="0.25">
      <c r="A22" s="2"/>
      <c r="B22" s="97"/>
      <c r="C22" s="98"/>
      <c r="D22" s="98"/>
      <c r="E22" s="98"/>
      <c r="F22" s="81"/>
      <c r="G22" s="99"/>
      <c r="H22" s="99"/>
      <c r="I22" s="99"/>
      <c r="J22" s="81"/>
      <c r="K22" s="100"/>
      <c r="L22" s="81"/>
      <c r="M22" s="81"/>
      <c r="N22" s="81"/>
      <c r="O22" s="81"/>
      <c r="P22" s="81"/>
      <c r="Q22" s="81"/>
      <c r="R22" s="81"/>
      <c r="S22" s="81"/>
      <c r="T22" s="81"/>
      <c r="U22" s="83"/>
    </row>
    <row r="23" spans="1:25" ht="18" customHeight="1" x14ac:dyDescent="0.25">
      <c r="A23" s="2"/>
      <c r="B23" s="97"/>
      <c r="C23" s="239" t="s">
        <v>18</v>
      </c>
      <c r="D23" s="240"/>
      <c r="E23" s="240"/>
      <c r="F23" s="241"/>
      <c r="G23" s="99"/>
      <c r="H23" s="99"/>
      <c r="I23" s="99"/>
      <c r="J23" s="233" t="s">
        <v>19</v>
      </c>
      <c r="K23" s="234"/>
      <c r="L23" s="234"/>
      <c r="M23" s="235"/>
      <c r="N23" s="81"/>
      <c r="O23" s="81"/>
      <c r="P23" s="81"/>
      <c r="Q23" s="221" t="s">
        <v>20</v>
      </c>
      <c r="R23" s="222"/>
      <c r="S23" s="222"/>
      <c r="T23" s="223"/>
      <c r="U23" s="83"/>
    </row>
    <row r="24" spans="1:25" ht="18" customHeight="1" x14ac:dyDescent="0.25">
      <c r="A24" s="2"/>
      <c r="B24" s="97"/>
      <c r="C24" s="242"/>
      <c r="D24" s="243"/>
      <c r="E24" s="243"/>
      <c r="F24" s="244"/>
      <c r="G24" s="99"/>
      <c r="H24" s="99"/>
      <c r="I24" s="99"/>
      <c r="J24" s="236"/>
      <c r="K24" s="237"/>
      <c r="L24" s="237"/>
      <c r="M24" s="238"/>
      <c r="N24" s="81"/>
      <c r="O24" s="81"/>
      <c r="Q24" s="224"/>
      <c r="R24" s="225"/>
      <c r="S24" s="225"/>
      <c r="T24" s="226"/>
      <c r="U24" s="83"/>
    </row>
    <row r="25" spans="1:25" ht="16.5" customHeight="1" thickBot="1" x14ac:dyDescent="0.3">
      <c r="A25" s="2"/>
      <c r="B25" s="101"/>
      <c r="C25" s="87"/>
      <c r="D25" s="87"/>
      <c r="E25" s="86"/>
      <c r="F25" s="86"/>
      <c r="G25" s="86"/>
      <c r="H25" s="86"/>
      <c r="I25" s="86"/>
      <c r="J25" s="86"/>
      <c r="K25" s="86"/>
      <c r="L25" s="86"/>
      <c r="M25" s="86"/>
      <c r="N25" s="87"/>
      <c r="O25" s="87"/>
      <c r="P25" s="87"/>
      <c r="Q25" s="86"/>
      <c r="R25" s="86"/>
      <c r="S25" s="86"/>
      <c r="T25" s="86"/>
      <c r="U25" s="88"/>
    </row>
    <row r="26" spans="1:25" ht="16.5" customHeight="1" thickTop="1" thickBot="1" x14ac:dyDescent="0.3">
      <c r="A26" s="2"/>
      <c r="E26" s="81"/>
      <c r="F26" s="81"/>
      <c r="G26" s="81"/>
      <c r="H26" s="81"/>
      <c r="I26" s="81"/>
      <c r="J26" s="81"/>
      <c r="K26" s="81"/>
      <c r="L26" s="81"/>
      <c r="M26" s="81"/>
      <c r="Q26" s="81"/>
      <c r="R26" s="81"/>
      <c r="S26" s="81"/>
      <c r="T26" s="81"/>
      <c r="U26" s="81"/>
    </row>
    <row r="27" spans="1:25" ht="14.25" customHeight="1" thickTop="1" x14ac:dyDescent="0.25">
      <c r="A27" s="2"/>
      <c r="B27" s="102"/>
      <c r="C27" s="92"/>
      <c r="D27" s="92"/>
      <c r="E27" s="91"/>
      <c r="F27" s="91"/>
      <c r="G27" s="91"/>
      <c r="H27" s="91"/>
      <c r="I27" s="91"/>
      <c r="J27" s="91"/>
      <c r="K27" s="91"/>
      <c r="L27" s="91"/>
      <c r="M27" s="91"/>
      <c r="N27" s="92"/>
      <c r="O27" s="92"/>
      <c r="P27" s="92"/>
      <c r="Q27" s="91"/>
      <c r="R27" s="91"/>
      <c r="S27" s="91"/>
      <c r="T27" s="91"/>
      <c r="U27" s="103"/>
    </row>
    <row r="28" spans="1:25" ht="12.75" customHeight="1" x14ac:dyDescent="0.25">
      <c r="A28" s="2"/>
      <c r="B28" s="70"/>
      <c r="C28" s="204" t="s">
        <v>50</v>
      </c>
      <c r="D28" s="205"/>
      <c r="E28" s="205"/>
      <c r="F28" s="205"/>
      <c r="G28" s="205"/>
      <c r="H28" s="205"/>
      <c r="I28" s="205"/>
      <c r="J28" s="205"/>
      <c r="K28" s="205"/>
      <c r="L28" s="205"/>
      <c r="M28" s="205"/>
      <c r="N28" s="205"/>
      <c r="O28" s="205"/>
      <c r="P28" s="205"/>
      <c r="Q28" s="205"/>
      <c r="R28" s="205"/>
      <c r="S28" s="205"/>
      <c r="T28" s="206"/>
      <c r="U28" s="71"/>
    </row>
    <row r="29" spans="1:25" ht="12.75" customHeight="1" x14ac:dyDescent="0.25">
      <c r="A29" s="2"/>
      <c r="B29" s="70"/>
      <c r="C29" s="207"/>
      <c r="D29" s="208"/>
      <c r="E29" s="208"/>
      <c r="F29" s="208"/>
      <c r="G29" s="208"/>
      <c r="H29" s="208"/>
      <c r="I29" s="208"/>
      <c r="J29" s="208"/>
      <c r="K29" s="208"/>
      <c r="L29" s="208"/>
      <c r="M29" s="208"/>
      <c r="N29" s="208"/>
      <c r="O29" s="208"/>
      <c r="P29" s="208"/>
      <c r="Q29" s="208"/>
      <c r="R29" s="208"/>
      <c r="S29" s="208"/>
      <c r="T29" s="209"/>
      <c r="U29" s="71"/>
      <c r="Y29" s="34"/>
    </row>
    <row r="30" spans="1:25" ht="18" customHeight="1" thickBot="1" x14ac:dyDescent="0.3">
      <c r="A30" s="2"/>
      <c r="B30" s="73"/>
      <c r="C30" s="104"/>
      <c r="D30" s="104"/>
      <c r="E30" s="104"/>
      <c r="F30" s="104"/>
      <c r="G30" s="104"/>
      <c r="H30" s="104"/>
      <c r="I30" s="104"/>
      <c r="J30" s="104"/>
      <c r="K30" s="104"/>
      <c r="L30" s="104"/>
      <c r="M30" s="104"/>
      <c r="N30" s="104"/>
      <c r="O30" s="104"/>
      <c r="P30" s="104"/>
      <c r="Q30" s="104"/>
      <c r="R30" s="104"/>
      <c r="S30" s="104"/>
      <c r="T30" s="104"/>
      <c r="U30" s="105"/>
    </row>
    <row r="31" spans="1:25" ht="14.4" thickTop="1" thickBot="1" x14ac:dyDescent="0.3">
      <c r="A31" s="2"/>
      <c r="B31" s="2"/>
      <c r="C31" s="2"/>
      <c r="D31" s="2"/>
      <c r="E31" s="2"/>
      <c r="F31" s="2"/>
      <c r="G31" s="2"/>
      <c r="H31" s="2"/>
      <c r="I31" s="2"/>
      <c r="J31" s="2"/>
      <c r="K31" s="2"/>
      <c r="L31" s="2"/>
      <c r="M31" s="2"/>
      <c r="N31" s="2"/>
      <c r="O31" s="2"/>
      <c r="P31" s="2"/>
      <c r="Q31" s="2"/>
      <c r="R31" s="2"/>
      <c r="S31" s="2"/>
      <c r="T31" s="2"/>
      <c r="U31" s="2"/>
    </row>
    <row r="32" spans="1:25" ht="13.8" thickTop="1" x14ac:dyDescent="0.25">
      <c r="A32" s="2"/>
      <c r="B32" s="139" t="s">
        <v>80</v>
      </c>
      <c r="C32" s="136"/>
      <c r="D32" s="136"/>
      <c r="E32" s="192" t="s">
        <v>119</v>
      </c>
      <c r="F32" s="192"/>
      <c r="G32" s="192"/>
      <c r="H32" s="192"/>
      <c r="I32" s="192"/>
      <c r="J32" s="192"/>
      <c r="K32" s="192"/>
      <c r="L32" s="192"/>
      <c r="M32" s="192"/>
      <c r="N32" s="192"/>
      <c r="O32" s="192"/>
      <c r="P32" s="192"/>
      <c r="Q32" s="192"/>
      <c r="R32" s="192"/>
      <c r="S32" s="192"/>
      <c r="T32" s="192"/>
      <c r="U32" s="193"/>
    </row>
    <row r="33" spans="1:21" x14ac:dyDescent="0.25">
      <c r="A33" s="2"/>
      <c r="B33" s="137"/>
      <c r="C33" s="2"/>
      <c r="D33" s="2"/>
      <c r="E33" s="194"/>
      <c r="F33" s="194"/>
      <c r="G33" s="194"/>
      <c r="H33" s="194"/>
      <c r="I33" s="194"/>
      <c r="J33" s="194"/>
      <c r="K33" s="194"/>
      <c r="L33" s="194"/>
      <c r="M33" s="194"/>
      <c r="N33" s="194"/>
      <c r="O33" s="194"/>
      <c r="P33" s="194"/>
      <c r="Q33" s="194"/>
      <c r="R33" s="194"/>
      <c r="S33" s="194"/>
      <c r="T33" s="194"/>
      <c r="U33" s="195"/>
    </row>
    <row r="34" spans="1:21" x14ac:dyDescent="0.25">
      <c r="A34" s="2"/>
      <c r="B34" s="137"/>
      <c r="C34" s="2"/>
      <c r="D34" s="2"/>
      <c r="E34" s="194"/>
      <c r="F34" s="194"/>
      <c r="G34" s="194"/>
      <c r="H34" s="194"/>
      <c r="I34" s="194"/>
      <c r="J34" s="194"/>
      <c r="K34" s="194"/>
      <c r="L34" s="194"/>
      <c r="M34" s="194"/>
      <c r="N34" s="194"/>
      <c r="O34" s="194"/>
      <c r="P34" s="194"/>
      <c r="Q34" s="194"/>
      <c r="R34" s="194"/>
      <c r="S34" s="194"/>
      <c r="T34" s="194"/>
      <c r="U34" s="195"/>
    </row>
    <row r="35" spans="1:21" x14ac:dyDescent="0.25">
      <c r="A35" s="2"/>
      <c r="B35" s="138"/>
      <c r="E35" s="194"/>
      <c r="F35" s="194"/>
      <c r="G35" s="194"/>
      <c r="H35" s="194"/>
      <c r="I35" s="194"/>
      <c r="J35" s="194"/>
      <c r="K35" s="194"/>
      <c r="L35" s="194"/>
      <c r="M35" s="194"/>
      <c r="N35" s="194"/>
      <c r="O35" s="194"/>
      <c r="P35" s="194"/>
      <c r="Q35" s="194"/>
      <c r="R35" s="194"/>
      <c r="S35" s="194"/>
      <c r="T35" s="194"/>
      <c r="U35" s="195"/>
    </row>
    <row r="36" spans="1:21" x14ac:dyDescent="0.25">
      <c r="A36" s="2"/>
      <c r="B36" s="137"/>
      <c r="C36" s="2"/>
      <c r="D36" s="2"/>
      <c r="E36" s="194"/>
      <c r="F36" s="194"/>
      <c r="G36" s="194"/>
      <c r="H36" s="194"/>
      <c r="I36" s="194"/>
      <c r="J36" s="194"/>
      <c r="K36" s="194"/>
      <c r="L36" s="194"/>
      <c r="M36" s="194"/>
      <c r="N36" s="194"/>
      <c r="O36" s="194"/>
      <c r="P36" s="194"/>
      <c r="Q36" s="194"/>
      <c r="R36" s="194"/>
      <c r="S36" s="194"/>
      <c r="T36" s="194"/>
      <c r="U36" s="195"/>
    </row>
    <row r="37" spans="1:21" x14ac:dyDescent="0.25">
      <c r="A37" s="2"/>
      <c r="B37" s="137"/>
      <c r="C37" s="2"/>
      <c r="D37" s="2"/>
      <c r="E37" s="194"/>
      <c r="F37" s="194"/>
      <c r="G37" s="194"/>
      <c r="H37" s="194"/>
      <c r="I37" s="194"/>
      <c r="J37" s="194"/>
      <c r="K37" s="194"/>
      <c r="L37" s="194"/>
      <c r="M37" s="194"/>
      <c r="N37" s="194"/>
      <c r="O37" s="194"/>
      <c r="P37" s="194"/>
      <c r="Q37" s="194"/>
      <c r="R37" s="194"/>
      <c r="S37" s="194"/>
      <c r="T37" s="194"/>
      <c r="U37" s="195"/>
    </row>
    <row r="38" spans="1:21" ht="22.5" customHeight="1" x14ac:dyDescent="0.25">
      <c r="A38" s="2"/>
      <c r="B38" s="137"/>
      <c r="C38" s="2"/>
      <c r="D38" s="2"/>
      <c r="E38" s="194"/>
      <c r="F38" s="194"/>
      <c r="G38" s="194"/>
      <c r="H38" s="194"/>
      <c r="I38" s="194"/>
      <c r="J38" s="194"/>
      <c r="K38" s="194"/>
      <c r="L38" s="194"/>
      <c r="M38" s="194"/>
      <c r="N38" s="194"/>
      <c r="O38" s="194"/>
      <c r="P38" s="194"/>
      <c r="Q38" s="194"/>
      <c r="R38" s="194"/>
      <c r="S38" s="194"/>
      <c r="T38" s="194"/>
      <c r="U38" s="195"/>
    </row>
    <row r="39" spans="1:21" ht="31.5" customHeight="1" thickBot="1" x14ac:dyDescent="0.3">
      <c r="B39" s="101"/>
      <c r="C39" s="87"/>
      <c r="D39" s="87"/>
      <c r="E39" s="196"/>
      <c r="F39" s="196"/>
      <c r="G39" s="196"/>
      <c r="H39" s="196"/>
      <c r="I39" s="196"/>
      <c r="J39" s="196"/>
      <c r="K39" s="196"/>
      <c r="L39" s="196"/>
      <c r="M39" s="196"/>
      <c r="N39" s="196"/>
      <c r="O39" s="196"/>
      <c r="P39" s="196"/>
      <c r="Q39" s="196"/>
      <c r="R39" s="196"/>
      <c r="S39" s="196"/>
      <c r="T39" s="196"/>
      <c r="U39" s="197"/>
    </row>
    <row r="40" spans="1:21" ht="13.8" thickTop="1" x14ac:dyDescent="0.25"/>
  </sheetData>
  <mergeCells count="13">
    <mergeCell ref="C11:F12"/>
    <mergeCell ref="J11:M12"/>
    <mergeCell ref="C16:T17"/>
    <mergeCell ref="E32:U39"/>
    <mergeCell ref="C3:T4"/>
    <mergeCell ref="C28:T29"/>
    <mergeCell ref="C21:T21"/>
    <mergeCell ref="C8:T9"/>
    <mergeCell ref="C5:T5"/>
    <mergeCell ref="Q23:T24"/>
    <mergeCell ref="Q11:T12"/>
    <mergeCell ref="J23:M24"/>
    <mergeCell ref="C23:F24"/>
  </mergeCells>
  <phoneticPr fontId="2" type="noConversion"/>
  <hyperlinks>
    <hyperlink ref="C11:E12" location="'K. Bilgiler'!A1" display="KİŞİSEL BİLGİLER " xr:uid="{00000000-0004-0000-0000-000000000000}"/>
    <hyperlink ref="Q11" location="'NOT Baremi'!A1" display="NOT BAREMİ" xr:uid="{00000000-0004-0000-0000-000001000000}"/>
    <hyperlink ref="J11:M12" location="'S. Listesi'!A1" display="SINIF LİSTESİ" xr:uid="{00000000-0004-0000-0000-000002000000}"/>
    <hyperlink ref="C23:F24" location="'1. Sınav'!A1" display="1.SINAV" xr:uid="{00000000-0004-0000-0000-000003000000}"/>
    <hyperlink ref="J23:M24" location="'2. Sınav'!A1" display="2.SINAV" xr:uid="{00000000-0004-0000-0000-000004000000}"/>
    <hyperlink ref="Q23:T24" location="'3. Sınav'!A1" display="3.SINAV" xr:uid="{00000000-0004-0000-0000-000005000000}"/>
    <hyperlink ref="C28:T29" location="'D. Sonu'!A1" display="DÖNEM SONU NOT ANALİZİ - NOT ÇİZELGESİ" xr:uid="{00000000-0004-0000-0000-000006000000}"/>
    <hyperlink ref="D28:S29" location="'D. Sonu'!A1" display="DÖNEM SONU NOT ÇİZELGESİ" xr:uid="{00000000-0004-0000-0000-000007000000}"/>
    <hyperlink ref="C16:T17" location="'Yazılı Tarihleri'!A1" display="SINAV TARİHLERİ" xr:uid="{00000000-0004-0000-0000-000008000000}"/>
  </hyperlinks>
  <pageMargins left="0.78740157480314965" right="0.78740157480314965" top="0.78740157480314965" bottom="0.78740157480314965" header="0.59055118110236227" footer="0.590551181102362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tabColor indexed="11"/>
  </sheetPr>
  <dimension ref="A1:P50"/>
  <sheetViews>
    <sheetView zoomScaleNormal="100" workbookViewId="0"/>
  </sheetViews>
  <sheetFormatPr defaultColWidth="9.109375" defaultRowHeight="13.2" x14ac:dyDescent="0.25"/>
  <cols>
    <col min="1" max="3" width="8.5546875" style="4" customWidth="1"/>
    <col min="4" max="4" width="9.44140625" style="4" customWidth="1"/>
    <col min="5" max="11" width="8.44140625" style="4" customWidth="1"/>
    <col min="12" max="12" width="13.88671875" style="4" customWidth="1"/>
    <col min="13" max="16384" width="9.109375" style="4"/>
  </cols>
  <sheetData>
    <row r="1" spans="1:16" ht="18" customHeight="1" x14ac:dyDescent="0.25">
      <c r="A1" s="2"/>
      <c r="B1" s="2"/>
      <c r="C1" s="2"/>
      <c r="D1" s="3"/>
      <c r="E1" s="3"/>
      <c r="F1" s="3"/>
      <c r="G1" s="3"/>
      <c r="H1" s="3"/>
      <c r="I1" s="3"/>
      <c r="J1" s="3"/>
      <c r="K1" s="3"/>
      <c r="L1" s="3"/>
      <c r="M1" s="2"/>
      <c r="N1" s="2"/>
      <c r="O1" s="2"/>
      <c r="P1" s="2"/>
    </row>
    <row r="2" spans="1:16" ht="9" customHeight="1" x14ac:dyDescent="0.25">
      <c r="A2" s="2"/>
      <c r="B2" s="2"/>
      <c r="C2" s="2"/>
      <c r="D2" s="3"/>
      <c r="E2" s="246" t="s">
        <v>3</v>
      </c>
      <c r="F2" s="247"/>
      <c r="G2" s="247"/>
      <c r="H2" s="247"/>
      <c r="I2" s="247"/>
      <c r="J2" s="247"/>
      <c r="K2" s="247"/>
      <c r="L2" s="248"/>
      <c r="M2" s="3"/>
      <c r="N2" s="2"/>
      <c r="O2" s="2"/>
      <c r="P2" s="2"/>
    </row>
    <row r="3" spans="1:16" ht="6.75" customHeight="1" x14ac:dyDescent="0.25">
      <c r="A3" s="2"/>
      <c r="B3" s="2"/>
      <c r="C3" s="2"/>
      <c r="D3" s="3"/>
      <c r="E3" s="249"/>
      <c r="F3" s="250"/>
      <c r="G3" s="250"/>
      <c r="H3" s="250"/>
      <c r="I3" s="250"/>
      <c r="J3" s="250"/>
      <c r="K3" s="250"/>
      <c r="L3" s="251"/>
      <c r="M3" s="3"/>
      <c r="N3" s="2"/>
      <c r="O3" s="2"/>
      <c r="P3" s="2"/>
    </row>
    <row r="4" spans="1:16" ht="18" customHeight="1" x14ac:dyDescent="0.25">
      <c r="A4" s="2"/>
      <c r="B4" s="2"/>
      <c r="C4" s="2"/>
      <c r="D4" s="3"/>
      <c r="E4" s="252"/>
      <c r="F4" s="253"/>
      <c r="G4" s="253"/>
      <c r="H4" s="253"/>
      <c r="I4" s="253"/>
      <c r="J4" s="253"/>
      <c r="K4" s="253"/>
      <c r="L4" s="254"/>
      <c r="M4" s="3"/>
      <c r="N4" s="2"/>
      <c r="O4" s="2"/>
      <c r="P4" s="2"/>
    </row>
    <row r="5" spans="1:16" ht="18" customHeight="1" x14ac:dyDescent="0.25">
      <c r="A5" s="2"/>
      <c r="B5" s="2"/>
      <c r="C5" s="2"/>
      <c r="D5" s="3"/>
      <c r="E5" s="3"/>
      <c r="F5" s="3"/>
      <c r="G5" s="3"/>
      <c r="H5" s="3"/>
      <c r="I5" s="3"/>
      <c r="J5" s="3"/>
      <c r="K5" s="3"/>
      <c r="L5" s="3"/>
      <c r="M5" s="3"/>
      <c r="N5" s="2"/>
      <c r="O5" s="2"/>
      <c r="P5" s="2"/>
    </row>
    <row r="6" spans="1:16" ht="14.1" customHeight="1" x14ac:dyDescent="0.25">
      <c r="A6" s="2"/>
      <c r="B6" s="2"/>
      <c r="C6" s="2"/>
      <c r="D6" s="3"/>
      <c r="E6" s="245" t="s">
        <v>5</v>
      </c>
      <c r="F6" s="245"/>
      <c r="G6" s="245"/>
      <c r="H6" s="255" t="s">
        <v>120</v>
      </c>
      <c r="I6" s="255"/>
      <c r="J6" s="255"/>
      <c r="K6" s="255"/>
      <c r="L6" s="255"/>
      <c r="M6" s="3"/>
      <c r="N6" s="2"/>
      <c r="O6" s="2"/>
      <c r="P6" s="2"/>
    </row>
    <row r="7" spans="1:16" ht="14.1" customHeight="1" x14ac:dyDescent="0.25">
      <c r="A7" s="2"/>
      <c r="B7" s="2"/>
      <c r="C7" s="2"/>
      <c r="D7" s="3"/>
      <c r="E7" s="245"/>
      <c r="F7" s="245"/>
      <c r="G7" s="245"/>
      <c r="H7" s="255"/>
      <c r="I7" s="255"/>
      <c r="J7" s="255"/>
      <c r="K7" s="255"/>
      <c r="L7" s="255"/>
      <c r="M7" s="3"/>
      <c r="N7" s="2"/>
      <c r="O7" s="2"/>
      <c r="P7" s="2"/>
    </row>
    <row r="8" spans="1:16" ht="14.1" customHeight="1" x14ac:dyDescent="0.25">
      <c r="A8" s="2"/>
      <c r="B8" s="2"/>
      <c r="C8" s="2"/>
      <c r="D8" s="3"/>
      <c r="E8" s="245" t="s">
        <v>82</v>
      </c>
      <c r="F8" s="245"/>
      <c r="G8" s="245"/>
      <c r="H8" s="255"/>
      <c r="I8" s="255"/>
      <c r="J8" s="255"/>
      <c r="K8" s="255"/>
      <c r="L8" s="255"/>
      <c r="M8" s="3"/>
      <c r="N8" s="2"/>
      <c r="O8" s="2"/>
      <c r="P8" s="2"/>
    </row>
    <row r="9" spans="1:16" ht="14.1" customHeight="1" x14ac:dyDescent="0.25">
      <c r="A9" s="2"/>
      <c r="B9" s="2"/>
      <c r="C9" s="2"/>
      <c r="D9" s="3"/>
      <c r="E9" s="245"/>
      <c r="F9" s="245"/>
      <c r="G9" s="245"/>
      <c r="H9" s="255"/>
      <c r="I9" s="255"/>
      <c r="J9" s="255"/>
      <c r="K9" s="255"/>
      <c r="L9" s="255"/>
      <c r="M9" s="3"/>
      <c r="N9" s="2"/>
      <c r="O9" s="2"/>
      <c r="P9" s="2"/>
    </row>
    <row r="10" spans="1:16" ht="14.1" customHeight="1" x14ac:dyDescent="0.25">
      <c r="A10" s="2"/>
      <c r="B10" s="2"/>
      <c r="C10" s="2"/>
      <c r="D10" s="3"/>
      <c r="E10" s="245" t="s">
        <v>6</v>
      </c>
      <c r="F10" s="245"/>
      <c r="G10" s="245"/>
      <c r="H10" s="255"/>
      <c r="I10" s="255"/>
      <c r="J10" s="255"/>
      <c r="K10" s="255"/>
      <c r="L10" s="255"/>
      <c r="M10" s="3"/>
      <c r="N10" s="2"/>
      <c r="O10" s="2"/>
      <c r="P10" s="2"/>
    </row>
    <row r="11" spans="1:16" ht="14.1" customHeight="1" x14ac:dyDescent="0.25">
      <c r="A11" s="2"/>
      <c r="B11" s="2"/>
      <c r="C11" s="2"/>
      <c r="D11" s="3"/>
      <c r="E11" s="245"/>
      <c r="F11" s="245"/>
      <c r="G11" s="245"/>
      <c r="H11" s="255"/>
      <c r="I11" s="255"/>
      <c r="J11" s="255"/>
      <c r="K11" s="255"/>
      <c r="L11" s="255"/>
      <c r="M11" s="3"/>
      <c r="N11" s="2"/>
      <c r="O11" s="2"/>
      <c r="P11" s="2"/>
    </row>
    <row r="12" spans="1:16" ht="14.1" customHeight="1" x14ac:dyDescent="0.25">
      <c r="A12" s="2"/>
      <c r="B12" s="2"/>
      <c r="C12" s="2"/>
      <c r="D12" s="3"/>
      <c r="E12" s="245" t="s">
        <v>7</v>
      </c>
      <c r="F12" s="245"/>
      <c r="G12" s="245"/>
      <c r="H12" s="255"/>
      <c r="I12" s="255"/>
      <c r="J12" s="255"/>
      <c r="K12" s="255"/>
      <c r="L12" s="255"/>
      <c r="M12" s="3"/>
      <c r="N12" s="2"/>
      <c r="O12" s="2"/>
      <c r="P12" s="2"/>
    </row>
    <row r="13" spans="1:16" ht="14.1" customHeight="1" x14ac:dyDescent="0.25">
      <c r="A13" s="2"/>
      <c r="B13" s="2"/>
      <c r="C13" s="2"/>
      <c r="D13" s="3"/>
      <c r="E13" s="245"/>
      <c r="F13" s="245"/>
      <c r="G13" s="245"/>
      <c r="H13" s="255"/>
      <c r="I13" s="255"/>
      <c r="J13" s="255"/>
      <c r="K13" s="255"/>
      <c r="L13" s="255"/>
      <c r="M13" s="3"/>
      <c r="N13" s="2"/>
      <c r="O13" s="2"/>
      <c r="P13" s="2"/>
    </row>
    <row r="14" spans="1:16" ht="14.1" customHeight="1" x14ac:dyDescent="0.25">
      <c r="A14" s="2"/>
      <c r="B14" s="2"/>
      <c r="C14" s="2"/>
      <c r="D14" s="3"/>
      <c r="M14" s="3"/>
      <c r="N14" s="2"/>
      <c r="O14" s="2"/>
      <c r="P14" s="2"/>
    </row>
    <row r="15" spans="1:16" ht="14.1" customHeight="1" x14ac:dyDescent="0.25">
      <c r="A15" s="2"/>
      <c r="B15" s="2"/>
      <c r="C15" s="2"/>
      <c r="D15" s="3"/>
      <c r="M15" s="3"/>
      <c r="N15" s="2"/>
      <c r="O15" s="2"/>
      <c r="P15" s="2"/>
    </row>
    <row r="16" spans="1:16" ht="14.1" customHeight="1" x14ac:dyDescent="0.25">
      <c r="A16" s="2"/>
      <c r="B16" s="2"/>
      <c r="C16" s="2"/>
      <c r="D16" s="3"/>
      <c r="E16" s="245" t="s">
        <v>8</v>
      </c>
      <c r="F16" s="245"/>
      <c r="G16" s="245"/>
      <c r="H16" s="255"/>
      <c r="I16" s="255"/>
      <c r="J16" s="255"/>
      <c r="K16" s="255"/>
      <c r="L16" s="255"/>
      <c r="M16" s="3"/>
      <c r="N16" s="2"/>
      <c r="O16" s="2"/>
      <c r="P16" s="2"/>
    </row>
    <row r="17" spans="1:16" ht="14.1" customHeight="1" x14ac:dyDescent="0.25">
      <c r="A17" s="2"/>
      <c r="B17" s="2"/>
      <c r="C17" s="2"/>
      <c r="D17" s="3"/>
      <c r="E17" s="245"/>
      <c r="F17" s="245"/>
      <c r="G17" s="245"/>
      <c r="H17" s="255"/>
      <c r="I17" s="255"/>
      <c r="J17" s="255"/>
      <c r="K17" s="255"/>
      <c r="L17" s="255"/>
      <c r="M17" s="3"/>
      <c r="N17" s="2"/>
      <c r="O17" s="2"/>
      <c r="P17" s="2"/>
    </row>
    <row r="18" spans="1:16" ht="14.1" customHeight="1" x14ac:dyDescent="0.25">
      <c r="A18" s="2"/>
      <c r="B18" s="2"/>
      <c r="C18" s="2"/>
      <c r="D18" s="3"/>
      <c r="E18" s="245" t="s">
        <v>9</v>
      </c>
      <c r="F18" s="245"/>
      <c r="G18" s="245"/>
      <c r="H18" s="255"/>
      <c r="I18" s="255"/>
      <c r="J18" s="255"/>
      <c r="K18" s="255"/>
      <c r="L18" s="255"/>
      <c r="M18" s="3"/>
      <c r="N18" s="2"/>
      <c r="O18" s="2"/>
      <c r="P18" s="2"/>
    </row>
    <row r="19" spans="1:16" ht="14.1" customHeight="1" x14ac:dyDescent="0.25">
      <c r="A19" s="2"/>
      <c r="B19" s="2"/>
      <c r="C19" s="2"/>
      <c r="D19" s="3"/>
      <c r="E19" s="245"/>
      <c r="F19" s="245"/>
      <c r="G19" s="245"/>
      <c r="H19" s="255"/>
      <c r="I19" s="255"/>
      <c r="J19" s="255"/>
      <c r="K19" s="255"/>
      <c r="L19" s="255"/>
      <c r="M19" s="3"/>
      <c r="N19" s="2"/>
      <c r="O19" s="2"/>
      <c r="P19" s="2"/>
    </row>
    <row r="20" spans="1:16" ht="14.1" customHeight="1" x14ac:dyDescent="0.25">
      <c r="A20" s="2"/>
      <c r="B20" s="2"/>
      <c r="C20" s="2"/>
      <c r="D20" s="3"/>
      <c r="E20" s="245" t="s">
        <v>118</v>
      </c>
      <c r="F20" s="245"/>
      <c r="G20" s="245"/>
      <c r="H20" s="255"/>
      <c r="I20" s="255"/>
      <c r="J20" s="255"/>
      <c r="K20" s="255"/>
      <c r="L20" s="255"/>
      <c r="M20" s="3"/>
      <c r="N20" s="2"/>
      <c r="O20" s="2"/>
      <c r="P20" s="2"/>
    </row>
    <row r="21" spans="1:16" ht="14.1" customHeight="1" x14ac:dyDescent="0.25">
      <c r="A21" s="2"/>
      <c r="B21" s="2"/>
      <c r="C21" s="2"/>
      <c r="D21" s="3"/>
      <c r="E21" s="245"/>
      <c r="F21" s="245"/>
      <c r="G21" s="245"/>
      <c r="H21" s="255"/>
      <c r="I21" s="255"/>
      <c r="J21" s="255"/>
      <c r="K21" s="255"/>
      <c r="L21" s="255"/>
      <c r="M21" s="3"/>
      <c r="N21" s="2"/>
      <c r="O21" s="2"/>
      <c r="P21" s="2"/>
    </row>
    <row r="22" spans="1:16" ht="14.1" customHeight="1" x14ac:dyDescent="0.25">
      <c r="A22" s="2"/>
      <c r="B22" s="2"/>
      <c r="C22" s="2"/>
      <c r="D22" s="3"/>
      <c r="E22" s="245" t="s">
        <v>10</v>
      </c>
      <c r="F22" s="245"/>
      <c r="G22" s="245"/>
      <c r="H22" s="255"/>
      <c r="I22" s="255"/>
      <c r="J22" s="255"/>
      <c r="K22" s="255"/>
      <c r="L22" s="255"/>
      <c r="M22" s="3"/>
      <c r="N22" s="2"/>
      <c r="O22" s="2"/>
      <c r="P22" s="2"/>
    </row>
    <row r="23" spans="1:16" ht="14.1" customHeight="1" x14ac:dyDescent="0.25">
      <c r="A23" s="2"/>
      <c r="B23" s="2"/>
      <c r="C23" s="2"/>
      <c r="D23" s="3"/>
      <c r="E23" s="245"/>
      <c r="F23" s="245"/>
      <c r="G23" s="245"/>
      <c r="H23" s="255"/>
      <c r="I23" s="255"/>
      <c r="J23" s="255"/>
      <c r="K23" s="255"/>
      <c r="L23" s="255"/>
      <c r="M23" s="3"/>
      <c r="N23" s="2"/>
      <c r="O23" s="2"/>
      <c r="P23" s="2"/>
    </row>
    <row r="24" spans="1:16" ht="18" customHeight="1" x14ac:dyDescent="0.25">
      <c r="A24" s="2"/>
      <c r="B24" s="2"/>
      <c r="C24" s="2"/>
      <c r="D24" s="3"/>
      <c r="E24" s="3"/>
      <c r="F24" s="3"/>
      <c r="G24" s="3"/>
      <c r="H24" s="3"/>
      <c r="I24" s="3"/>
      <c r="J24" s="3"/>
      <c r="K24" s="3"/>
      <c r="L24" s="3"/>
      <c r="M24" s="3"/>
      <c r="N24" s="2"/>
      <c r="O24" s="2"/>
      <c r="P24" s="2"/>
    </row>
    <row r="25" spans="1:16" ht="18" customHeight="1" x14ac:dyDescent="0.25">
      <c r="A25" s="2"/>
      <c r="B25" s="2"/>
      <c r="C25" s="2"/>
      <c r="D25" s="3"/>
      <c r="E25" s="3"/>
      <c r="F25" s="3"/>
      <c r="G25" s="3"/>
      <c r="H25" s="3"/>
      <c r="I25" s="3"/>
      <c r="J25" s="3"/>
      <c r="K25" s="3"/>
      <c r="L25" s="29"/>
      <c r="M25" s="3"/>
      <c r="N25" s="2"/>
      <c r="O25" s="2"/>
      <c r="P25" s="2"/>
    </row>
    <row r="26" spans="1:16" ht="18" customHeight="1" x14ac:dyDescent="0.25">
      <c r="A26" s="2"/>
      <c r="B26" s="2"/>
      <c r="C26" s="2"/>
      <c r="D26" s="3"/>
      <c r="E26" s="3"/>
      <c r="F26" s="3"/>
      <c r="G26" s="3"/>
      <c r="H26" s="3"/>
      <c r="I26" s="3"/>
      <c r="J26" s="3"/>
      <c r="K26" s="3"/>
      <c r="L26" s="3"/>
      <c r="M26" s="3"/>
      <c r="N26" s="2"/>
      <c r="O26" s="2"/>
      <c r="P26" s="2"/>
    </row>
    <row r="27" spans="1:16" ht="18" customHeight="1" x14ac:dyDescent="0.25">
      <c r="A27" s="2"/>
      <c r="B27" s="2"/>
      <c r="C27" s="2"/>
      <c r="D27" s="3"/>
      <c r="E27" s="3"/>
      <c r="F27" s="3"/>
      <c r="G27" s="3"/>
      <c r="H27" s="3"/>
      <c r="I27" s="3"/>
      <c r="J27" s="3"/>
      <c r="K27" s="3"/>
      <c r="L27" s="3"/>
      <c r="M27" s="3"/>
      <c r="N27" s="2"/>
      <c r="O27" s="2"/>
      <c r="P27" s="2"/>
    </row>
    <row r="28" spans="1:16" ht="18" customHeight="1" x14ac:dyDescent="0.25">
      <c r="A28" s="2"/>
      <c r="B28" s="2"/>
      <c r="C28" s="2"/>
      <c r="D28" s="3"/>
      <c r="E28" s="3"/>
      <c r="F28" s="3"/>
      <c r="G28" s="3"/>
      <c r="H28" s="3"/>
      <c r="I28" s="3"/>
      <c r="J28" s="3"/>
      <c r="K28" s="3"/>
      <c r="L28" s="3"/>
      <c r="M28" s="3"/>
      <c r="N28" s="2"/>
      <c r="O28" s="2"/>
      <c r="P28" s="2"/>
    </row>
    <row r="29" spans="1:16" ht="18" customHeight="1" x14ac:dyDescent="0.25">
      <c r="A29" s="2"/>
      <c r="B29" s="2"/>
      <c r="C29" s="2"/>
      <c r="D29" s="3"/>
      <c r="E29" s="3"/>
      <c r="F29" s="3"/>
      <c r="G29" s="3"/>
      <c r="H29" s="3"/>
      <c r="I29" s="3"/>
      <c r="J29" s="3"/>
      <c r="K29" s="3"/>
      <c r="L29" s="3"/>
      <c r="M29" s="3"/>
      <c r="N29" s="2"/>
      <c r="O29" s="2"/>
      <c r="P29" s="2"/>
    </row>
    <row r="30" spans="1:16" ht="18" customHeight="1" x14ac:dyDescent="0.25">
      <c r="A30" s="2"/>
      <c r="B30" s="2"/>
      <c r="C30" s="2"/>
      <c r="D30" s="3"/>
      <c r="E30" s="3"/>
      <c r="F30" s="3"/>
      <c r="G30" s="3"/>
      <c r="H30" s="3"/>
      <c r="I30" s="3"/>
      <c r="J30" s="3"/>
      <c r="K30" s="3"/>
      <c r="L30" s="3"/>
      <c r="M30" s="3"/>
      <c r="N30" s="2"/>
      <c r="O30" s="2"/>
      <c r="P30" s="2"/>
    </row>
    <row r="31" spans="1:16" ht="18" customHeight="1" x14ac:dyDescent="0.25">
      <c r="A31" s="2"/>
      <c r="B31" s="2"/>
      <c r="C31" s="2"/>
      <c r="D31" s="3"/>
      <c r="E31" s="3"/>
      <c r="F31" s="3"/>
      <c r="G31" s="3"/>
      <c r="H31" s="3"/>
      <c r="I31" s="3"/>
      <c r="J31" s="3"/>
      <c r="K31" s="3"/>
      <c r="L31" s="3"/>
      <c r="M31" s="3"/>
      <c r="N31" s="2"/>
      <c r="O31" s="2"/>
      <c r="P31" s="2"/>
    </row>
    <row r="32" spans="1:16" ht="18" customHeight="1" x14ac:dyDescent="0.25">
      <c r="A32" s="2"/>
      <c r="B32" s="2"/>
      <c r="C32" s="2"/>
      <c r="D32" s="3"/>
      <c r="E32" s="3"/>
      <c r="F32" s="3"/>
      <c r="G32" s="3"/>
      <c r="H32" s="3"/>
      <c r="I32" s="3"/>
      <c r="J32" s="3"/>
      <c r="K32" s="3"/>
      <c r="L32" s="3"/>
      <c r="M32" s="3"/>
      <c r="N32" s="2"/>
      <c r="O32" s="2"/>
      <c r="P32" s="2"/>
    </row>
    <row r="33" spans="1:16" ht="18" customHeight="1" x14ac:dyDescent="0.25">
      <c r="A33" s="2"/>
      <c r="B33" s="2"/>
      <c r="C33" s="2"/>
      <c r="D33" s="3"/>
      <c r="E33" s="3"/>
      <c r="F33" s="3"/>
      <c r="G33" s="3"/>
      <c r="H33" s="3"/>
      <c r="I33" s="3"/>
      <c r="J33" s="3"/>
      <c r="K33" s="3"/>
      <c r="L33" s="3"/>
      <c r="M33" s="3"/>
      <c r="N33" s="2"/>
      <c r="O33" s="2"/>
      <c r="P33" s="2"/>
    </row>
    <row r="34" spans="1:16" ht="18" customHeight="1" x14ac:dyDescent="0.25">
      <c r="A34" s="2"/>
      <c r="B34" s="2"/>
      <c r="C34" s="2"/>
      <c r="D34" s="3"/>
      <c r="E34" s="3"/>
      <c r="F34" s="3"/>
      <c r="G34" s="3"/>
      <c r="H34" s="3"/>
      <c r="I34" s="3"/>
      <c r="J34" s="3"/>
      <c r="K34" s="3"/>
      <c r="L34" s="3"/>
      <c r="M34" s="3"/>
      <c r="N34" s="2"/>
      <c r="O34" s="2"/>
      <c r="P34" s="2"/>
    </row>
    <row r="35" spans="1:16" ht="18" customHeight="1" x14ac:dyDescent="0.25">
      <c r="A35" s="2"/>
      <c r="B35" s="2"/>
      <c r="C35" s="2"/>
      <c r="D35" s="3"/>
      <c r="E35" s="3"/>
      <c r="F35" s="3"/>
      <c r="G35" s="3"/>
      <c r="H35" s="3"/>
      <c r="I35" s="3"/>
      <c r="J35" s="3"/>
      <c r="K35" s="3"/>
      <c r="L35" s="3"/>
      <c r="M35" s="3"/>
      <c r="N35" s="2"/>
      <c r="O35" s="2"/>
      <c r="P35" s="2"/>
    </row>
    <row r="36" spans="1:16" ht="18" customHeight="1" x14ac:dyDescent="0.25">
      <c r="A36" s="2"/>
      <c r="B36" s="2"/>
      <c r="C36" s="2"/>
      <c r="D36" s="3"/>
      <c r="E36" s="3"/>
      <c r="F36" s="3"/>
      <c r="G36" s="3"/>
      <c r="H36" s="3"/>
      <c r="I36" s="3"/>
      <c r="J36" s="3"/>
      <c r="K36" s="3"/>
      <c r="L36" s="3"/>
      <c r="M36" s="3"/>
      <c r="N36" s="2"/>
      <c r="O36" s="2"/>
      <c r="P36" s="2"/>
    </row>
    <row r="37" spans="1:16" ht="18" customHeight="1" x14ac:dyDescent="0.25">
      <c r="A37" s="2"/>
      <c r="B37" s="2"/>
      <c r="C37" s="2"/>
      <c r="D37" s="3"/>
      <c r="E37" s="3"/>
      <c r="F37" s="3"/>
      <c r="G37" s="3"/>
      <c r="H37" s="3"/>
      <c r="I37" s="3"/>
      <c r="J37" s="3"/>
      <c r="K37" s="3"/>
      <c r="L37" s="3"/>
      <c r="M37" s="3"/>
      <c r="N37" s="2"/>
      <c r="O37" s="2"/>
      <c r="P37" s="2"/>
    </row>
    <row r="38" spans="1:16" ht="18" customHeight="1" x14ac:dyDescent="0.25">
      <c r="A38" s="2"/>
      <c r="B38" s="2"/>
      <c r="C38" s="2"/>
      <c r="D38" s="3"/>
      <c r="E38" s="3"/>
      <c r="F38" s="3"/>
      <c r="G38" s="3"/>
      <c r="H38" s="3"/>
      <c r="I38" s="3"/>
      <c r="J38" s="3"/>
      <c r="K38" s="3"/>
      <c r="L38" s="3"/>
      <c r="M38" s="3"/>
      <c r="N38" s="2"/>
      <c r="O38" s="2"/>
      <c r="P38" s="2"/>
    </row>
    <row r="39" spans="1:16" ht="18" customHeight="1" x14ac:dyDescent="0.25">
      <c r="A39" s="2"/>
      <c r="B39" s="2"/>
      <c r="C39" s="2"/>
      <c r="D39" s="3"/>
      <c r="E39" s="3"/>
      <c r="F39" s="3"/>
      <c r="G39" s="3"/>
      <c r="H39" s="3"/>
      <c r="I39" s="3"/>
      <c r="J39" s="3"/>
      <c r="K39" s="3"/>
      <c r="L39" s="3"/>
      <c r="M39" s="3"/>
      <c r="N39" s="2"/>
      <c r="O39" s="2"/>
      <c r="P39" s="2"/>
    </row>
    <row r="40" spans="1:16" ht="18" customHeight="1" x14ac:dyDescent="0.25">
      <c r="A40" s="2"/>
      <c r="B40" s="2"/>
      <c r="C40" s="2"/>
      <c r="D40" s="3"/>
      <c r="E40" s="3"/>
      <c r="F40" s="3"/>
      <c r="G40" s="3"/>
      <c r="H40" s="3"/>
      <c r="I40" s="3"/>
      <c r="J40" s="3"/>
      <c r="K40" s="3"/>
      <c r="L40" s="3"/>
      <c r="M40" s="3"/>
      <c r="N40" s="2"/>
      <c r="O40" s="2"/>
      <c r="P40" s="2"/>
    </row>
    <row r="41" spans="1:16" ht="18" customHeight="1" x14ac:dyDescent="0.25">
      <c r="A41" s="2"/>
      <c r="B41" s="2"/>
      <c r="C41" s="2"/>
      <c r="D41" s="3"/>
      <c r="E41" s="3"/>
      <c r="F41" s="3"/>
      <c r="G41" s="3"/>
      <c r="H41" s="3"/>
      <c r="I41" s="3"/>
      <c r="J41" s="3"/>
      <c r="K41" s="3"/>
      <c r="L41" s="3"/>
      <c r="M41" s="3"/>
      <c r="N41" s="2"/>
      <c r="O41" s="2"/>
      <c r="P41" s="2"/>
    </row>
    <row r="42" spans="1:16" ht="18" customHeight="1" x14ac:dyDescent="0.25">
      <c r="A42" s="2"/>
      <c r="B42" s="2"/>
      <c r="C42" s="2"/>
      <c r="D42" s="3"/>
      <c r="E42" s="3"/>
      <c r="F42" s="3"/>
      <c r="G42" s="3"/>
      <c r="H42" s="3"/>
      <c r="I42" s="3"/>
      <c r="J42" s="3"/>
      <c r="K42" s="3"/>
      <c r="L42" s="3"/>
      <c r="M42" s="3"/>
      <c r="N42" s="2"/>
      <c r="O42" s="2"/>
      <c r="P42" s="2"/>
    </row>
    <row r="43" spans="1:16" x14ac:dyDescent="0.25">
      <c r="A43" s="2"/>
      <c r="B43" s="2"/>
      <c r="C43" s="2"/>
      <c r="D43" s="2"/>
      <c r="E43" s="2"/>
      <c r="F43" s="2"/>
      <c r="G43" s="2"/>
      <c r="H43" s="2"/>
      <c r="I43" s="2"/>
      <c r="J43" s="2"/>
      <c r="K43" s="2"/>
      <c r="L43" s="2"/>
      <c r="M43" s="2"/>
      <c r="N43" s="2"/>
      <c r="O43" s="2"/>
      <c r="P43" s="2"/>
    </row>
    <row r="44" spans="1:16" x14ac:dyDescent="0.25">
      <c r="A44" s="2"/>
      <c r="B44" s="2"/>
      <c r="C44" s="2"/>
      <c r="D44" s="2"/>
      <c r="E44" s="2"/>
      <c r="F44" s="2"/>
      <c r="G44" s="2"/>
      <c r="H44" s="2"/>
      <c r="I44" s="2"/>
      <c r="J44" s="2"/>
      <c r="K44" s="2"/>
      <c r="L44" s="2"/>
      <c r="M44" s="2"/>
      <c r="N44" s="2"/>
      <c r="O44" s="2"/>
      <c r="P44" s="2"/>
    </row>
    <row r="45" spans="1:16" x14ac:dyDescent="0.25">
      <c r="A45" s="2"/>
      <c r="B45" s="2"/>
      <c r="C45" s="2"/>
      <c r="D45" s="2"/>
      <c r="E45" s="2"/>
      <c r="F45" s="2"/>
      <c r="G45" s="2"/>
      <c r="H45" s="2"/>
      <c r="I45" s="2"/>
      <c r="J45" s="2"/>
      <c r="K45" s="2"/>
      <c r="L45" s="2"/>
      <c r="M45" s="2"/>
      <c r="N45" s="2"/>
      <c r="O45" s="2"/>
      <c r="P45" s="2"/>
    </row>
    <row r="46" spans="1:16" x14ac:dyDescent="0.25">
      <c r="A46" s="2"/>
      <c r="B46" s="2"/>
      <c r="C46" s="2"/>
      <c r="D46" s="2"/>
      <c r="E46" s="2"/>
      <c r="F46" s="2"/>
      <c r="G46" s="2"/>
      <c r="H46" s="2"/>
      <c r="I46" s="2"/>
      <c r="J46" s="2"/>
      <c r="K46" s="2"/>
      <c r="L46" s="2"/>
      <c r="M46" s="2"/>
      <c r="N46" s="2"/>
      <c r="O46" s="2"/>
      <c r="P46" s="2"/>
    </row>
    <row r="47" spans="1:16" x14ac:dyDescent="0.25">
      <c r="A47" s="2"/>
      <c r="B47" s="2"/>
      <c r="C47" s="2"/>
      <c r="D47" s="2"/>
      <c r="E47" s="2"/>
      <c r="F47" s="2"/>
      <c r="G47" s="2"/>
      <c r="H47" s="2"/>
      <c r="I47" s="2"/>
      <c r="J47" s="2"/>
      <c r="K47" s="2"/>
      <c r="L47" s="2"/>
      <c r="M47" s="2"/>
      <c r="N47" s="2"/>
      <c r="O47" s="2"/>
      <c r="P47" s="2"/>
    </row>
    <row r="48" spans="1:16" x14ac:dyDescent="0.25">
      <c r="A48" s="2"/>
      <c r="B48" s="2"/>
      <c r="C48" s="2"/>
      <c r="D48" s="2"/>
      <c r="E48" s="2"/>
      <c r="F48" s="2"/>
      <c r="G48" s="2"/>
      <c r="H48" s="2"/>
      <c r="I48" s="2"/>
      <c r="J48" s="2"/>
      <c r="K48" s="2"/>
      <c r="L48" s="2"/>
      <c r="M48" s="2"/>
      <c r="N48" s="2"/>
      <c r="O48" s="2"/>
      <c r="P48" s="2"/>
    </row>
    <row r="49" spans="1:16" x14ac:dyDescent="0.25">
      <c r="A49" s="2"/>
      <c r="B49" s="2"/>
      <c r="C49" s="2"/>
      <c r="D49" s="2"/>
      <c r="E49" s="2"/>
      <c r="F49" s="2"/>
      <c r="G49" s="2"/>
      <c r="H49" s="2"/>
      <c r="I49" s="2"/>
      <c r="J49" s="2"/>
      <c r="K49" s="2"/>
      <c r="L49" s="2"/>
      <c r="M49" s="2"/>
      <c r="N49" s="2"/>
      <c r="O49" s="2"/>
      <c r="P49" s="2"/>
    </row>
    <row r="50" spans="1:16" x14ac:dyDescent="0.25">
      <c r="A50" s="2"/>
      <c r="B50" s="2"/>
      <c r="C50" s="2"/>
      <c r="D50" s="2"/>
      <c r="E50" s="2"/>
      <c r="F50" s="2"/>
      <c r="G50" s="2"/>
      <c r="H50" s="2"/>
      <c r="I50" s="2"/>
      <c r="J50" s="2"/>
      <c r="K50" s="2"/>
      <c r="L50" s="2"/>
      <c r="M50" s="2"/>
      <c r="N50" s="2"/>
      <c r="O50" s="2"/>
      <c r="P50" s="2"/>
    </row>
  </sheetData>
  <sheetProtection selectLockedCells="1"/>
  <mergeCells count="17">
    <mergeCell ref="E22:G23"/>
    <mergeCell ref="H22:L23"/>
    <mergeCell ref="H18:L19"/>
    <mergeCell ref="H20:L21"/>
    <mergeCell ref="E18:G19"/>
    <mergeCell ref="E20:G21"/>
    <mergeCell ref="E8:G9"/>
    <mergeCell ref="E16:G17"/>
    <mergeCell ref="E2:L4"/>
    <mergeCell ref="H6:L7"/>
    <mergeCell ref="H10:L11"/>
    <mergeCell ref="E6:G7"/>
    <mergeCell ref="E10:G11"/>
    <mergeCell ref="H12:L13"/>
    <mergeCell ref="E12:G13"/>
    <mergeCell ref="H8:L9"/>
    <mergeCell ref="H16:L17"/>
  </mergeCells>
  <phoneticPr fontId="2" type="noConversion"/>
  <pageMargins left="1.31" right="0.78740157480314965" top="0.78740157480314965" bottom="0.78740157480314965" header="0.59055118110236227" footer="0.5905511811023622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R6"/>
  <sheetViews>
    <sheetView workbookViewId="0">
      <selection activeCell="F28" sqref="F28"/>
    </sheetView>
  </sheetViews>
  <sheetFormatPr defaultRowHeight="13.2" x14ac:dyDescent="0.25"/>
  <sheetData>
    <row r="1" spans="1:44" ht="16.2" thickBot="1" x14ac:dyDescent="0.35">
      <c r="A1" s="262" t="str">
        <f>'K. Bilgiler'!H10&amp;" DERSİ "</f>
        <v xml:space="preserve"> DERSİ </v>
      </c>
      <c r="B1" s="262"/>
      <c r="C1" s="262"/>
      <c r="D1" s="262"/>
      <c r="E1" s="262"/>
      <c r="F1" s="262"/>
      <c r="G1" s="262"/>
      <c r="H1" s="262"/>
      <c r="I1" s="262"/>
    </row>
    <row r="2" spans="1:44" s="4" customFormat="1" ht="32.25" customHeight="1" thickTop="1" thickBot="1" x14ac:dyDescent="0.4">
      <c r="A2" s="263" t="s">
        <v>72</v>
      </c>
      <c r="B2" s="264"/>
      <c r="C2" s="264"/>
      <c r="D2" s="264"/>
      <c r="E2" s="264"/>
      <c r="F2" s="264"/>
      <c r="G2" s="264"/>
      <c r="H2" s="264"/>
      <c r="I2" s="265"/>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row>
    <row r="3" spans="1:44" s="4" customFormat="1" ht="18" customHeight="1" thickTop="1" thickBot="1" x14ac:dyDescent="0.35">
      <c r="A3" s="266" t="s">
        <v>14</v>
      </c>
      <c r="B3" s="267"/>
      <c r="C3" s="267"/>
      <c r="D3" s="258"/>
      <c r="E3" s="259"/>
      <c r="F3" s="259"/>
      <c r="G3" s="259"/>
      <c r="H3" s="156"/>
      <c r="I3" s="157"/>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row>
    <row r="4" spans="1:44" s="4" customFormat="1" ht="18" customHeight="1" thickTop="1" thickBot="1" x14ac:dyDescent="0.35">
      <c r="A4" s="266" t="s">
        <v>15</v>
      </c>
      <c r="B4" s="267"/>
      <c r="C4" s="267"/>
      <c r="D4" s="258"/>
      <c r="E4" s="259"/>
      <c r="F4" s="259"/>
      <c r="G4" s="259"/>
      <c r="H4" s="156"/>
      <c r="I4" s="157"/>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row>
    <row r="5" spans="1:44" s="4" customFormat="1" ht="18" customHeight="1" thickTop="1" thickBot="1" x14ac:dyDescent="0.3">
      <c r="A5" s="256" t="s">
        <v>16</v>
      </c>
      <c r="B5" s="257"/>
      <c r="C5" s="257"/>
      <c r="D5" s="260"/>
      <c r="E5" s="261"/>
      <c r="F5" s="261"/>
      <c r="G5" s="261"/>
      <c r="H5" s="158"/>
      <c r="I5" s="159"/>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row>
    <row r="6" spans="1:44" ht="13.8" thickTop="1" x14ac:dyDescent="0.25"/>
  </sheetData>
  <protectedRanges>
    <protectedRange sqref="D3:G5" name="Aralık1"/>
  </protectedRanges>
  <mergeCells count="8">
    <mergeCell ref="A5:C5"/>
    <mergeCell ref="D4:G4"/>
    <mergeCell ref="D5:G5"/>
    <mergeCell ref="A1:I1"/>
    <mergeCell ref="A2:I2"/>
    <mergeCell ref="D3:G3"/>
    <mergeCell ref="A3:C3"/>
    <mergeCell ref="A4:C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tabColor indexed="12"/>
  </sheetPr>
  <dimension ref="A1:K143"/>
  <sheetViews>
    <sheetView zoomScaleNormal="100" workbookViewId="0">
      <selection activeCell="F4" sqref="F4:G143"/>
    </sheetView>
  </sheetViews>
  <sheetFormatPr defaultColWidth="9.109375" defaultRowHeight="13.2" x14ac:dyDescent="0.25"/>
  <cols>
    <col min="1" max="3" width="8.88671875" style="4" customWidth="1"/>
    <col min="4" max="4" width="9.5546875" style="4" customWidth="1"/>
    <col min="5" max="5" width="8.5546875" style="4" customWidth="1"/>
    <col min="6" max="6" width="12.5546875" style="4" customWidth="1"/>
    <col min="7" max="7" width="45.5546875" style="4" customWidth="1"/>
    <col min="8" max="8" width="10.5546875" style="4" customWidth="1"/>
    <col min="9" max="16384" width="9.109375" style="4"/>
  </cols>
  <sheetData>
    <row r="1" spans="1:11" x14ac:dyDescent="0.25">
      <c r="A1" s="2"/>
      <c r="B1" s="2"/>
      <c r="C1" s="2"/>
      <c r="D1" s="24"/>
      <c r="E1" s="24"/>
      <c r="F1" s="24"/>
      <c r="G1" s="24"/>
      <c r="H1" s="24"/>
      <c r="I1" s="2"/>
      <c r="J1" s="2"/>
      <c r="K1" s="2"/>
    </row>
    <row r="2" spans="1:11" ht="36" customHeight="1" x14ac:dyDescent="0.25">
      <c r="A2" s="2"/>
      <c r="B2" s="2"/>
      <c r="C2" s="2"/>
      <c r="D2" s="24"/>
      <c r="E2" s="268" t="s">
        <v>4</v>
      </c>
      <c r="F2" s="268"/>
      <c r="G2" s="268"/>
      <c r="H2" s="25"/>
      <c r="I2" s="2"/>
      <c r="J2" s="2"/>
      <c r="K2" s="2"/>
    </row>
    <row r="3" spans="1:11" ht="35.25" customHeight="1" thickBot="1" x14ac:dyDescent="0.3">
      <c r="A3" s="2"/>
      <c r="B3" s="2"/>
      <c r="C3" s="2"/>
      <c r="D3" s="24"/>
      <c r="E3" s="27" t="s">
        <v>44</v>
      </c>
      <c r="F3" s="28" t="s">
        <v>11</v>
      </c>
      <c r="G3" s="28" t="s">
        <v>1</v>
      </c>
      <c r="H3" s="24"/>
      <c r="I3" s="2"/>
      <c r="J3" s="2"/>
      <c r="K3" s="2"/>
    </row>
    <row r="4" spans="1:11" ht="14.4" thickBot="1" x14ac:dyDescent="0.3">
      <c r="A4" s="2"/>
      <c r="B4" s="2"/>
      <c r="C4" s="2"/>
      <c r="D4" s="24"/>
      <c r="E4" s="26">
        <v>1</v>
      </c>
      <c r="F4" s="170"/>
      <c r="G4" s="170"/>
      <c r="H4" s="24"/>
      <c r="I4" s="2"/>
      <c r="J4" s="2"/>
      <c r="K4" s="2"/>
    </row>
    <row r="5" spans="1:11" ht="14.4" thickBot="1" x14ac:dyDescent="0.3">
      <c r="A5" s="2"/>
      <c r="B5" s="2"/>
      <c r="C5" s="2"/>
      <c r="D5" s="24"/>
      <c r="E5" s="26">
        <v>2</v>
      </c>
      <c r="F5" s="170"/>
      <c r="G5" s="170"/>
      <c r="H5" s="24"/>
      <c r="I5" s="2"/>
      <c r="J5" s="2"/>
      <c r="K5" s="2"/>
    </row>
    <row r="6" spans="1:11" ht="14.4" thickBot="1" x14ac:dyDescent="0.3">
      <c r="A6" s="2"/>
      <c r="B6" s="2"/>
      <c r="C6" s="2"/>
      <c r="D6" s="24"/>
      <c r="E6" s="26">
        <v>3</v>
      </c>
      <c r="F6" s="170"/>
      <c r="G6" s="170"/>
      <c r="H6" s="24"/>
      <c r="I6" s="2"/>
      <c r="J6" s="2"/>
      <c r="K6" s="2"/>
    </row>
    <row r="7" spans="1:11" ht="14.4" thickBot="1" x14ac:dyDescent="0.3">
      <c r="A7" s="2"/>
      <c r="B7" s="2"/>
      <c r="C7" s="2"/>
      <c r="D7" s="24"/>
      <c r="E7" s="26">
        <v>4</v>
      </c>
      <c r="F7" s="170"/>
      <c r="G7" s="170"/>
      <c r="H7" s="24"/>
      <c r="I7" s="2"/>
      <c r="J7" s="2"/>
      <c r="K7" s="2"/>
    </row>
    <row r="8" spans="1:11" ht="14.4" thickBot="1" x14ac:dyDescent="0.3">
      <c r="A8" s="2"/>
      <c r="B8" s="2"/>
      <c r="C8" s="2"/>
      <c r="D8" s="24"/>
      <c r="E8" s="26">
        <v>5</v>
      </c>
      <c r="F8" s="170"/>
      <c r="G8" s="170"/>
      <c r="H8" s="24"/>
      <c r="I8" s="2"/>
      <c r="J8" s="2"/>
      <c r="K8" s="2"/>
    </row>
    <row r="9" spans="1:11" ht="14.4" thickBot="1" x14ac:dyDescent="0.3">
      <c r="A9" s="2"/>
      <c r="B9" s="2"/>
      <c r="C9" s="2"/>
      <c r="D9" s="24"/>
      <c r="E9" s="26">
        <v>6</v>
      </c>
      <c r="F9" s="170"/>
      <c r="G9" s="170"/>
      <c r="H9" s="24"/>
      <c r="I9" s="2"/>
      <c r="J9" s="2"/>
      <c r="K9" s="2"/>
    </row>
    <row r="10" spans="1:11" ht="14.4" thickBot="1" x14ac:dyDescent="0.3">
      <c r="A10" s="2"/>
      <c r="B10" s="2"/>
      <c r="C10" s="2"/>
      <c r="D10" s="24"/>
      <c r="E10" s="26">
        <v>7</v>
      </c>
      <c r="F10" s="170"/>
      <c r="G10" s="170"/>
      <c r="H10" s="24"/>
      <c r="I10" s="2"/>
      <c r="J10" s="2"/>
      <c r="K10" s="2"/>
    </row>
    <row r="11" spans="1:11" ht="14.4" thickBot="1" x14ac:dyDescent="0.3">
      <c r="A11" s="2"/>
      <c r="B11" s="2"/>
      <c r="C11" s="2"/>
      <c r="D11" s="24"/>
      <c r="E11" s="26">
        <v>8</v>
      </c>
      <c r="F11" s="170"/>
      <c r="G11" s="170"/>
      <c r="H11" s="24"/>
      <c r="I11" s="2"/>
      <c r="J11" s="2"/>
      <c r="K11" s="2"/>
    </row>
    <row r="12" spans="1:11" ht="14.4" thickBot="1" x14ac:dyDescent="0.3">
      <c r="A12" s="2"/>
      <c r="B12" s="2"/>
      <c r="C12" s="2"/>
      <c r="D12" s="24"/>
      <c r="E12" s="26">
        <v>9</v>
      </c>
      <c r="F12" s="170"/>
      <c r="G12" s="170"/>
      <c r="H12" s="24"/>
      <c r="I12" s="2"/>
      <c r="J12" s="2"/>
      <c r="K12" s="2"/>
    </row>
    <row r="13" spans="1:11" ht="14.4" thickBot="1" x14ac:dyDescent="0.3">
      <c r="A13" s="2"/>
      <c r="B13" s="2"/>
      <c r="C13" s="2"/>
      <c r="D13" s="24"/>
      <c r="E13" s="26">
        <v>10</v>
      </c>
      <c r="F13" s="170"/>
      <c r="G13" s="170"/>
      <c r="H13" s="24"/>
      <c r="I13" s="2"/>
      <c r="J13" s="2"/>
      <c r="K13" s="2"/>
    </row>
    <row r="14" spans="1:11" ht="14.4" thickBot="1" x14ac:dyDescent="0.3">
      <c r="A14" s="2"/>
      <c r="B14" s="2"/>
      <c r="C14" s="2"/>
      <c r="D14" s="24"/>
      <c r="E14" s="26">
        <v>11</v>
      </c>
      <c r="F14" s="170"/>
      <c r="G14" s="170"/>
      <c r="H14" s="24"/>
      <c r="I14" s="2"/>
      <c r="J14" s="2"/>
      <c r="K14" s="2"/>
    </row>
    <row r="15" spans="1:11" ht="14.4" thickBot="1" x14ac:dyDescent="0.3">
      <c r="A15" s="2"/>
      <c r="B15" s="2"/>
      <c r="C15" s="2"/>
      <c r="D15" s="24"/>
      <c r="E15" s="26">
        <v>12</v>
      </c>
      <c r="F15" s="170"/>
      <c r="G15" s="170"/>
      <c r="H15" s="24"/>
      <c r="I15" s="2"/>
      <c r="J15" s="2"/>
      <c r="K15" s="2"/>
    </row>
    <row r="16" spans="1:11" ht="14.4" thickBot="1" x14ac:dyDescent="0.3">
      <c r="A16" s="2"/>
      <c r="B16" s="2"/>
      <c r="C16" s="2"/>
      <c r="D16" s="24"/>
      <c r="E16" s="26">
        <v>13</v>
      </c>
      <c r="F16" s="170"/>
      <c r="G16" s="170"/>
      <c r="H16" s="24"/>
      <c r="I16" s="2"/>
      <c r="J16" s="2"/>
      <c r="K16" s="2"/>
    </row>
    <row r="17" spans="1:11" ht="14.4" thickBot="1" x14ac:dyDescent="0.3">
      <c r="A17" s="2"/>
      <c r="B17" s="2"/>
      <c r="C17" s="2"/>
      <c r="D17" s="24"/>
      <c r="E17" s="26">
        <v>14</v>
      </c>
      <c r="F17" s="170"/>
      <c r="G17" s="170"/>
      <c r="H17" s="24"/>
      <c r="I17" s="2"/>
      <c r="J17" s="2"/>
      <c r="K17" s="2"/>
    </row>
    <row r="18" spans="1:11" ht="14.4" thickBot="1" x14ac:dyDescent="0.3">
      <c r="A18" s="2"/>
      <c r="B18" s="2"/>
      <c r="C18" s="2"/>
      <c r="D18" s="24"/>
      <c r="E18" s="26">
        <v>15</v>
      </c>
      <c r="F18" s="170"/>
      <c r="G18" s="170"/>
      <c r="H18" s="24"/>
      <c r="I18" s="2"/>
      <c r="J18" s="2"/>
      <c r="K18" s="2"/>
    </row>
    <row r="19" spans="1:11" ht="14.4" thickBot="1" x14ac:dyDescent="0.3">
      <c r="A19" s="2"/>
      <c r="B19" s="2"/>
      <c r="C19" s="2"/>
      <c r="D19" s="24"/>
      <c r="E19" s="26">
        <v>16</v>
      </c>
      <c r="F19" s="170"/>
      <c r="G19" s="170"/>
      <c r="H19" s="24"/>
      <c r="I19" s="2"/>
      <c r="J19" s="2"/>
      <c r="K19" s="2"/>
    </row>
    <row r="20" spans="1:11" ht="14.4" thickBot="1" x14ac:dyDescent="0.3">
      <c r="A20" s="2"/>
      <c r="B20" s="2"/>
      <c r="C20" s="2"/>
      <c r="D20" s="24"/>
      <c r="E20" s="26">
        <v>17</v>
      </c>
      <c r="F20" s="170"/>
      <c r="G20" s="170"/>
      <c r="H20" s="24"/>
      <c r="I20" s="2"/>
      <c r="J20" s="2"/>
      <c r="K20" s="2"/>
    </row>
    <row r="21" spans="1:11" ht="14.4" thickBot="1" x14ac:dyDescent="0.3">
      <c r="A21" s="2"/>
      <c r="B21" s="2"/>
      <c r="C21" s="2"/>
      <c r="D21" s="24"/>
      <c r="E21" s="26">
        <v>18</v>
      </c>
      <c r="F21" s="170"/>
      <c r="G21" s="170"/>
      <c r="H21" s="24"/>
      <c r="I21" s="2"/>
      <c r="J21" s="2"/>
      <c r="K21" s="2"/>
    </row>
    <row r="22" spans="1:11" ht="14.4" thickBot="1" x14ac:dyDescent="0.3">
      <c r="A22" s="2"/>
      <c r="B22" s="2"/>
      <c r="C22" s="2"/>
      <c r="D22" s="24"/>
      <c r="E22" s="26">
        <v>19</v>
      </c>
      <c r="F22" s="170"/>
      <c r="G22" s="170"/>
      <c r="H22" s="24"/>
      <c r="I22" s="2"/>
      <c r="J22" s="2"/>
      <c r="K22" s="2"/>
    </row>
    <row r="23" spans="1:11" ht="14.4" thickBot="1" x14ac:dyDescent="0.3">
      <c r="A23" s="2"/>
      <c r="B23" s="2"/>
      <c r="C23" s="2"/>
      <c r="D23" s="24"/>
      <c r="E23" s="26">
        <v>20</v>
      </c>
      <c r="F23" s="170"/>
      <c r="G23" s="170"/>
      <c r="H23" s="24"/>
      <c r="I23" s="2"/>
      <c r="J23" s="2"/>
      <c r="K23" s="2"/>
    </row>
    <row r="24" spans="1:11" ht="14.4" thickBot="1" x14ac:dyDescent="0.3">
      <c r="A24" s="2"/>
      <c r="B24" s="2"/>
      <c r="C24" s="2"/>
      <c r="D24" s="24"/>
      <c r="E24" s="26">
        <v>21</v>
      </c>
      <c r="F24" s="170"/>
      <c r="G24" s="170"/>
      <c r="H24" s="24"/>
      <c r="I24" s="2"/>
      <c r="J24" s="2"/>
      <c r="K24" s="2"/>
    </row>
    <row r="25" spans="1:11" ht="14.4" thickBot="1" x14ac:dyDescent="0.3">
      <c r="A25" s="2"/>
      <c r="B25" s="2"/>
      <c r="C25" s="2"/>
      <c r="D25" s="24"/>
      <c r="E25" s="26">
        <v>22</v>
      </c>
      <c r="F25" s="170"/>
      <c r="G25" s="170"/>
      <c r="H25" s="24"/>
      <c r="I25" s="2"/>
      <c r="J25" s="2"/>
      <c r="K25" s="2"/>
    </row>
    <row r="26" spans="1:11" ht="14.4" thickBot="1" x14ac:dyDescent="0.3">
      <c r="A26" s="2"/>
      <c r="B26" s="2"/>
      <c r="C26" s="2"/>
      <c r="D26" s="24"/>
      <c r="E26" s="26">
        <v>23</v>
      </c>
      <c r="F26" s="170"/>
      <c r="G26" s="170"/>
      <c r="H26" s="24"/>
      <c r="I26" s="2"/>
      <c r="J26" s="2"/>
      <c r="K26" s="2"/>
    </row>
    <row r="27" spans="1:11" ht="14.4" thickBot="1" x14ac:dyDescent="0.3">
      <c r="A27" s="2"/>
      <c r="B27" s="2"/>
      <c r="C27" s="2"/>
      <c r="D27" s="24"/>
      <c r="E27" s="26" t="str">
        <f>IF(F27&gt;0,24," ")</f>
        <v xml:space="preserve"> </v>
      </c>
      <c r="F27" s="170"/>
      <c r="G27" s="170"/>
      <c r="H27" s="24"/>
      <c r="I27" s="2"/>
      <c r="J27" s="2"/>
      <c r="K27" s="2"/>
    </row>
    <row r="28" spans="1:11" ht="14.4" thickBot="1" x14ac:dyDescent="0.3">
      <c r="A28" s="2"/>
      <c r="B28" s="2"/>
      <c r="C28" s="2"/>
      <c r="D28" s="24"/>
      <c r="E28" s="26" t="str">
        <f>IF(F28&gt;0,25," ")</f>
        <v xml:space="preserve"> </v>
      </c>
      <c r="F28" s="170"/>
      <c r="G28" s="170"/>
      <c r="H28" s="24"/>
      <c r="I28" s="2"/>
      <c r="J28" s="2"/>
      <c r="K28" s="2"/>
    </row>
    <row r="29" spans="1:11" ht="14.4" thickBot="1" x14ac:dyDescent="0.3">
      <c r="A29" s="2"/>
      <c r="B29" s="2"/>
      <c r="C29" s="2"/>
      <c r="D29" s="24"/>
      <c r="E29" s="26" t="str">
        <f>IF(F29&gt;0,26," ")</f>
        <v xml:space="preserve"> </v>
      </c>
      <c r="F29" s="170"/>
      <c r="G29" s="170"/>
      <c r="H29" s="24"/>
      <c r="I29" s="2"/>
      <c r="J29" s="2"/>
      <c r="K29" s="2"/>
    </row>
    <row r="30" spans="1:11" ht="14.4" thickBot="1" x14ac:dyDescent="0.3">
      <c r="A30" s="2"/>
      <c r="B30" s="2"/>
      <c r="C30" s="2"/>
      <c r="D30" s="24"/>
      <c r="E30" s="26" t="str">
        <f>IF(F30&gt;0,27," ")</f>
        <v xml:space="preserve"> </v>
      </c>
      <c r="F30" s="170"/>
      <c r="G30" s="170"/>
      <c r="H30" s="24"/>
      <c r="I30" s="2"/>
      <c r="J30" s="2"/>
      <c r="K30" s="2"/>
    </row>
    <row r="31" spans="1:11" ht="14.4" thickBot="1" x14ac:dyDescent="0.3">
      <c r="A31" s="2"/>
      <c r="B31" s="2"/>
      <c r="C31" s="2"/>
      <c r="D31" s="24"/>
      <c r="E31" s="26" t="str">
        <f>IF(F31&gt;0,28," ")</f>
        <v xml:space="preserve"> </v>
      </c>
      <c r="F31" s="170"/>
      <c r="G31" s="170"/>
      <c r="H31" s="24"/>
      <c r="I31" s="2"/>
      <c r="J31" s="2"/>
      <c r="K31" s="2"/>
    </row>
    <row r="32" spans="1:11" ht="14.4" thickBot="1" x14ac:dyDescent="0.3">
      <c r="A32" s="2"/>
      <c r="B32" s="2"/>
      <c r="C32" s="2"/>
      <c r="D32" s="24"/>
      <c r="E32" s="26" t="str">
        <f>IF(F32&gt;0,29," ")</f>
        <v xml:space="preserve"> </v>
      </c>
      <c r="F32" s="170"/>
      <c r="G32" s="170"/>
      <c r="H32" s="24"/>
      <c r="I32" s="2"/>
      <c r="J32" s="2"/>
      <c r="K32" s="2"/>
    </row>
    <row r="33" spans="1:11" ht="14.4" thickBot="1" x14ac:dyDescent="0.3">
      <c r="A33" s="2"/>
      <c r="B33" s="2"/>
      <c r="C33" s="2"/>
      <c r="D33" s="24"/>
      <c r="E33" s="26" t="str">
        <f>IF(F33&gt;0,30," ")</f>
        <v xml:space="preserve"> </v>
      </c>
      <c r="F33" s="170"/>
      <c r="G33" s="170"/>
      <c r="H33" s="24"/>
      <c r="I33" s="2"/>
      <c r="J33" s="2"/>
      <c r="K33" s="2"/>
    </row>
    <row r="34" spans="1:11" ht="14.4" thickBot="1" x14ac:dyDescent="0.3">
      <c r="A34" s="2"/>
      <c r="B34" s="2"/>
      <c r="C34" s="2"/>
      <c r="D34" s="2"/>
      <c r="E34" s="26" t="str">
        <f>IF(F34&gt;0,31," ")</f>
        <v xml:space="preserve"> </v>
      </c>
      <c r="F34" s="170"/>
      <c r="G34" s="170"/>
      <c r="H34" s="2"/>
      <c r="I34" s="2"/>
      <c r="J34" s="2"/>
      <c r="K34" s="2"/>
    </row>
    <row r="35" spans="1:11" ht="14.4" thickBot="1" x14ac:dyDescent="0.3">
      <c r="A35" s="2"/>
      <c r="B35" s="2"/>
      <c r="C35" s="2"/>
      <c r="D35" s="2"/>
      <c r="E35" s="26" t="str">
        <f>IF(F35&gt;0,32," ")</f>
        <v xml:space="preserve"> </v>
      </c>
      <c r="F35" s="170"/>
      <c r="G35" s="170"/>
      <c r="H35" s="2"/>
      <c r="I35" s="2"/>
      <c r="J35" s="2"/>
      <c r="K35" s="2"/>
    </row>
    <row r="36" spans="1:11" ht="14.4" thickBot="1" x14ac:dyDescent="0.3">
      <c r="A36" s="2"/>
      <c r="B36" s="2"/>
      <c r="C36" s="2"/>
      <c r="D36" s="2"/>
      <c r="E36" s="26" t="str">
        <f>IF(F36&gt;0,33," ")</f>
        <v xml:space="preserve"> </v>
      </c>
      <c r="F36" s="170"/>
      <c r="G36" s="170"/>
      <c r="H36" s="2"/>
      <c r="I36" s="2"/>
      <c r="J36" s="2"/>
      <c r="K36" s="2"/>
    </row>
    <row r="37" spans="1:11" ht="14.4" thickBot="1" x14ac:dyDescent="0.3">
      <c r="A37" s="2"/>
      <c r="B37" s="2"/>
      <c r="C37" s="2"/>
      <c r="D37" s="2"/>
      <c r="E37" s="26" t="str">
        <f>IF(F37&gt;0,34," ")</f>
        <v xml:space="preserve"> </v>
      </c>
      <c r="F37" s="170"/>
      <c r="G37" s="170"/>
      <c r="H37" s="2"/>
      <c r="I37" s="2"/>
      <c r="J37" s="2"/>
      <c r="K37" s="2"/>
    </row>
    <row r="38" spans="1:11" ht="14.4" thickBot="1" x14ac:dyDescent="0.3">
      <c r="A38" s="2"/>
      <c r="B38" s="2"/>
      <c r="C38" s="2"/>
      <c r="D38" s="2"/>
      <c r="E38" s="26" t="str">
        <f>IF(F38&gt;0,35," ")</f>
        <v xml:space="preserve"> </v>
      </c>
      <c r="F38" s="170"/>
      <c r="G38" s="170"/>
      <c r="H38" s="2"/>
      <c r="I38" s="2"/>
      <c r="J38" s="2"/>
      <c r="K38" s="2"/>
    </row>
    <row r="39" spans="1:11" ht="14.4" thickBot="1" x14ac:dyDescent="0.3">
      <c r="A39" s="2"/>
      <c r="B39" s="2"/>
      <c r="C39" s="2"/>
      <c r="D39" s="2"/>
      <c r="E39" s="26" t="str">
        <f>IF(F39&gt;0,36," ")</f>
        <v xml:space="preserve"> </v>
      </c>
      <c r="F39" s="170"/>
      <c r="G39" s="170"/>
      <c r="H39" s="2"/>
      <c r="I39" s="2"/>
      <c r="J39" s="2"/>
      <c r="K39" s="2"/>
    </row>
    <row r="40" spans="1:11" ht="14.4" thickBot="1" x14ac:dyDescent="0.3">
      <c r="A40" s="2"/>
      <c r="B40" s="2"/>
      <c r="C40" s="2"/>
      <c r="D40" s="2"/>
      <c r="E40" s="26" t="str">
        <f>IF(F40&gt;0,37," ")</f>
        <v xml:space="preserve"> </v>
      </c>
      <c r="F40" s="170"/>
      <c r="G40" s="170"/>
      <c r="H40" s="2"/>
      <c r="I40" s="2"/>
      <c r="J40" s="2"/>
      <c r="K40" s="2"/>
    </row>
    <row r="41" spans="1:11" ht="14.4" thickBot="1" x14ac:dyDescent="0.3">
      <c r="A41" s="2"/>
      <c r="B41" s="2"/>
      <c r="C41" s="2"/>
      <c r="D41" s="2"/>
      <c r="E41" s="26" t="str">
        <f>IF(F41&gt;0,38," ")</f>
        <v xml:space="preserve"> </v>
      </c>
      <c r="F41" s="170"/>
      <c r="G41" s="170"/>
      <c r="H41" s="2"/>
      <c r="I41" s="2"/>
      <c r="J41" s="2"/>
      <c r="K41" s="2"/>
    </row>
    <row r="42" spans="1:11" ht="14.4" thickBot="1" x14ac:dyDescent="0.3">
      <c r="A42" s="2"/>
      <c r="B42" s="2"/>
      <c r="C42" s="2"/>
      <c r="D42" s="2"/>
      <c r="E42" s="26" t="str">
        <f>IF(F42&gt;0,39," ")</f>
        <v xml:space="preserve"> </v>
      </c>
      <c r="F42" s="170"/>
      <c r="G42" s="170"/>
      <c r="H42" s="2"/>
      <c r="I42" s="2"/>
      <c r="J42" s="2"/>
      <c r="K42" s="2"/>
    </row>
    <row r="43" spans="1:11" ht="14.4" thickBot="1" x14ac:dyDescent="0.3">
      <c r="A43" s="2"/>
      <c r="B43" s="2"/>
      <c r="C43" s="2"/>
      <c r="D43" s="2"/>
      <c r="E43" s="26" t="str">
        <f>IF(F43&gt;0,40," ")</f>
        <v xml:space="preserve"> </v>
      </c>
      <c r="F43" s="170"/>
      <c r="G43" s="170"/>
      <c r="H43" s="2"/>
      <c r="I43" s="2"/>
      <c r="J43" s="2"/>
      <c r="K43" s="2"/>
    </row>
    <row r="44" spans="1:11" ht="14.4" thickBot="1" x14ac:dyDescent="0.3">
      <c r="A44" s="2"/>
      <c r="B44" s="2"/>
      <c r="C44" s="2"/>
      <c r="D44" s="2"/>
      <c r="E44" s="26" t="str">
        <f>IF(F44&gt;0,41," ")</f>
        <v xml:space="preserve"> </v>
      </c>
      <c r="F44" s="170"/>
      <c r="G44" s="170"/>
      <c r="H44" s="2"/>
      <c r="I44" s="2"/>
      <c r="J44" s="2"/>
      <c r="K44" s="2"/>
    </row>
    <row r="45" spans="1:11" ht="14.4" thickBot="1" x14ac:dyDescent="0.3">
      <c r="A45" s="2"/>
      <c r="B45" s="2"/>
      <c r="C45" s="2"/>
      <c r="D45" s="2"/>
      <c r="E45" s="26" t="str">
        <f>IF(F45&gt;0,42," ")</f>
        <v xml:space="preserve"> </v>
      </c>
      <c r="F45" s="170"/>
      <c r="G45" s="170"/>
      <c r="H45" s="2"/>
      <c r="I45" s="2"/>
      <c r="J45" s="2"/>
      <c r="K45" s="2"/>
    </row>
    <row r="46" spans="1:11" ht="14.4" thickBot="1" x14ac:dyDescent="0.3">
      <c r="A46" s="2"/>
      <c r="B46" s="2"/>
      <c r="C46" s="2"/>
      <c r="D46" s="2"/>
      <c r="E46" s="26" t="str">
        <f>IF(F46&gt;0,43," ")</f>
        <v xml:space="preserve"> </v>
      </c>
      <c r="F46" s="170"/>
      <c r="G46" s="170"/>
      <c r="H46" s="2"/>
      <c r="I46" s="2"/>
      <c r="J46" s="2"/>
      <c r="K46" s="2"/>
    </row>
    <row r="47" spans="1:11" ht="14.4" thickBot="1" x14ac:dyDescent="0.3">
      <c r="A47" s="2"/>
      <c r="B47" s="2"/>
      <c r="C47" s="2"/>
      <c r="D47" s="2"/>
      <c r="E47" s="26" t="str">
        <f>IF(F47&gt;0,44," ")</f>
        <v xml:space="preserve"> </v>
      </c>
      <c r="F47" s="170"/>
      <c r="G47" s="170"/>
      <c r="H47" s="2"/>
      <c r="I47" s="2"/>
      <c r="J47" s="2"/>
      <c r="K47" s="2"/>
    </row>
    <row r="48" spans="1:11" ht="14.4" thickBot="1" x14ac:dyDescent="0.3">
      <c r="A48" s="2"/>
      <c r="B48" s="2"/>
      <c r="C48" s="2"/>
      <c r="D48" s="2"/>
      <c r="E48" s="26" t="str">
        <f>IF(F48&gt;0,45," ")</f>
        <v xml:space="preserve"> </v>
      </c>
      <c r="F48" s="170"/>
      <c r="G48" s="170"/>
      <c r="H48" s="2"/>
      <c r="I48" s="2"/>
      <c r="J48" s="2"/>
      <c r="K48" s="2"/>
    </row>
    <row r="49" spans="1:11" ht="14.4" thickBot="1" x14ac:dyDescent="0.3">
      <c r="A49" s="2"/>
      <c r="B49" s="2"/>
      <c r="C49" s="2"/>
      <c r="D49" s="2"/>
      <c r="E49" s="26" t="str">
        <f>IF(F49&gt;0,46," ")</f>
        <v xml:space="preserve"> </v>
      </c>
      <c r="F49" s="170"/>
      <c r="G49" s="170"/>
      <c r="H49" s="2"/>
      <c r="I49" s="2"/>
      <c r="J49" s="2"/>
      <c r="K49" s="2"/>
    </row>
    <row r="50" spans="1:11" ht="14.4" thickBot="1" x14ac:dyDescent="0.3">
      <c r="A50" s="2"/>
      <c r="B50" s="2"/>
      <c r="C50" s="2"/>
      <c r="D50" s="2"/>
      <c r="E50" s="26" t="str">
        <f>IF(F50&gt;0,47," ")</f>
        <v xml:space="preserve"> </v>
      </c>
      <c r="F50" s="170"/>
      <c r="G50" s="170"/>
      <c r="H50" s="2"/>
      <c r="I50" s="2"/>
      <c r="J50" s="2"/>
      <c r="K50" s="2"/>
    </row>
    <row r="51" spans="1:11" ht="14.4" thickBot="1" x14ac:dyDescent="0.3">
      <c r="A51" s="2"/>
      <c r="B51" s="2"/>
      <c r="C51" s="2"/>
      <c r="D51" s="2"/>
      <c r="E51" s="26" t="str">
        <f>IF(F51&gt;0,48," ")</f>
        <v xml:space="preserve"> </v>
      </c>
      <c r="F51" s="170"/>
      <c r="G51" s="170"/>
      <c r="H51" s="2"/>
      <c r="I51" s="2"/>
      <c r="J51" s="2"/>
      <c r="K51" s="2"/>
    </row>
    <row r="52" spans="1:11" ht="14.4" thickBot="1" x14ac:dyDescent="0.3">
      <c r="A52" s="2"/>
      <c r="B52" s="2"/>
      <c r="C52" s="2"/>
      <c r="D52" s="2"/>
      <c r="E52" s="26" t="str">
        <f>IF(F52&gt;0,49," ")</f>
        <v xml:space="preserve"> </v>
      </c>
      <c r="F52" s="170"/>
      <c r="G52" s="170"/>
      <c r="H52" s="2"/>
      <c r="I52" s="2"/>
      <c r="J52" s="2"/>
      <c r="K52" s="2"/>
    </row>
    <row r="53" spans="1:11" ht="14.4" thickBot="1" x14ac:dyDescent="0.3">
      <c r="A53" s="2"/>
      <c r="B53" s="2"/>
      <c r="C53" s="2"/>
      <c r="D53" s="2"/>
      <c r="E53" s="26" t="str">
        <f>IF(F53&gt;0,50," ")</f>
        <v xml:space="preserve"> </v>
      </c>
      <c r="F53" s="170"/>
      <c r="G53" s="170"/>
      <c r="H53" s="2"/>
      <c r="I53" s="2"/>
      <c r="J53" s="2"/>
      <c r="K53" s="2"/>
    </row>
    <row r="54" spans="1:11" ht="14.4" thickBot="1" x14ac:dyDescent="0.3">
      <c r="A54" s="2"/>
      <c r="B54" s="2"/>
      <c r="C54" s="2"/>
      <c r="D54" s="2"/>
      <c r="E54" s="26" t="str">
        <f>IF(F54&gt;0,51," ")</f>
        <v xml:space="preserve"> </v>
      </c>
      <c r="F54" s="170"/>
      <c r="G54" s="170"/>
      <c r="H54" s="2"/>
      <c r="I54" s="2"/>
      <c r="J54" s="2"/>
      <c r="K54" s="2"/>
    </row>
    <row r="55" spans="1:11" ht="14.4" thickBot="1" x14ac:dyDescent="0.3">
      <c r="A55" s="2"/>
      <c r="B55" s="2"/>
      <c r="C55" s="2"/>
      <c r="D55" s="2"/>
      <c r="E55" s="26" t="str">
        <f>IF(F55&gt;0,52," ")</f>
        <v xml:space="preserve"> </v>
      </c>
      <c r="F55" s="170"/>
      <c r="G55" s="170"/>
      <c r="H55" s="2"/>
      <c r="I55" s="2"/>
      <c r="J55" s="2"/>
      <c r="K55" s="2"/>
    </row>
    <row r="56" spans="1:11" ht="14.4" thickBot="1" x14ac:dyDescent="0.3">
      <c r="A56" s="2"/>
      <c r="B56" s="2"/>
      <c r="C56" s="2"/>
      <c r="D56" s="2"/>
      <c r="E56" s="26" t="str">
        <f>IF(F56&gt;0,53," ")</f>
        <v xml:space="preserve"> </v>
      </c>
      <c r="F56" s="170"/>
      <c r="G56" s="170"/>
      <c r="H56" s="2"/>
      <c r="I56" s="2"/>
      <c r="J56" s="2"/>
      <c r="K56" s="2"/>
    </row>
    <row r="57" spans="1:11" ht="14.4" thickBot="1" x14ac:dyDescent="0.3">
      <c r="A57" s="2"/>
      <c r="B57" s="2"/>
      <c r="C57" s="2"/>
      <c r="D57" s="2"/>
      <c r="E57" s="26" t="str">
        <f>IF(F57&gt;0,54," ")</f>
        <v xml:space="preserve"> </v>
      </c>
      <c r="F57" s="170"/>
      <c r="G57" s="170"/>
      <c r="H57" s="2"/>
      <c r="I57" s="2"/>
      <c r="J57" s="2"/>
      <c r="K57" s="2"/>
    </row>
    <row r="58" spans="1:11" ht="14.4" thickBot="1" x14ac:dyDescent="0.3">
      <c r="A58" s="2"/>
      <c r="B58" s="2"/>
      <c r="C58" s="2"/>
      <c r="D58" s="2"/>
      <c r="E58" s="26" t="str">
        <f>IF(F58&gt;0,55," ")</f>
        <v xml:space="preserve"> </v>
      </c>
      <c r="F58" s="170"/>
      <c r="G58" s="170"/>
      <c r="H58" s="2"/>
      <c r="I58" s="2"/>
      <c r="J58" s="2"/>
      <c r="K58" s="2"/>
    </row>
    <row r="59" spans="1:11" ht="14.4" thickBot="1" x14ac:dyDescent="0.3">
      <c r="A59" s="2"/>
      <c r="B59" s="2"/>
      <c r="C59" s="2"/>
      <c r="D59" s="2"/>
      <c r="E59" s="26" t="str">
        <f>IF(F59&gt;0,56," ")</f>
        <v xml:space="preserve"> </v>
      </c>
      <c r="F59" s="170"/>
      <c r="G59" s="170"/>
      <c r="H59" s="2"/>
      <c r="I59" s="2"/>
      <c r="J59" s="2"/>
      <c r="K59" s="2"/>
    </row>
    <row r="60" spans="1:11" ht="14.4" thickBot="1" x14ac:dyDescent="0.3">
      <c r="A60" s="2"/>
      <c r="B60" s="2"/>
      <c r="C60" s="2"/>
      <c r="D60" s="2"/>
      <c r="E60" s="26" t="str">
        <f>IF(F60&gt;0,57," ")</f>
        <v xml:space="preserve"> </v>
      </c>
      <c r="F60" s="170"/>
      <c r="G60" s="170"/>
      <c r="H60" s="2"/>
      <c r="I60" s="2"/>
      <c r="J60" s="2"/>
      <c r="K60" s="2"/>
    </row>
    <row r="61" spans="1:11" ht="14.4" thickBot="1" x14ac:dyDescent="0.3">
      <c r="A61" s="2"/>
      <c r="B61" s="2"/>
      <c r="C61" s="2"/>
      <c r="D61" s="2"/>
      <c r="E61" s="26" t="str">
        <f>IF(F61&gt;0,58," ")</f>
        <v xml:space="preserve"> </v>
      </c>
      <c r="F61" s="170"/>
      <c r="G61" s="170"/>
      <c r="H61" s="2"/>
      <c r="I61" s="2"/>
      <c r="J61" s="2"/>
      <c r="K61" s="2"/>
    </row>
    <row r="62" spans="1:11" ht="14.4" thickBot="1" x14ac:dyDescent="0.3">
      <c r="A62" s="2"/>
      <c r="B62" s="2"/>
      <c r="C62" s="2"/>
      <c r="D62" s="2"/>
      <c r="E62" s="26" t="str">
        <f>IF(F62&gt;0,59," ")</f>
        <v xml:space="preserve"> </v>
      </c>
      <c r="F62" s="170"/>
      <c r="G62" s="170"/>
      <c r="H62" s="2"/>
      <c r="I62" s="2"/>
      <c r="J62" s="2"/>
      <c r="K62" s="2"/>
    </row>
    <row r="63" spans="1:11" ht="14.4" thickBot="1" x14ac:dyDescent="0.3">
      <c r="A63" s="2"/>
      <c r="B63" s="2"/>
      <c r="C63" s="2"/>
      <c r="D63" s="2"/>
      <c r="E63" s="26" t="str">
        <f>IF(F63&gt;0,60," ")</f>
        <v xml:space="preserve"> </v>
      </c>
      <c r="F63" s="170"/>
      <c r="G63" s="170"/>
      <c r="H63" s="2"/>
      <c r="I63" s="2"/>
      <c r="J63" s="2"/>
      <c r="K63" s="2"/>
    </row>
    <row r="64" spans="1:11" ht="14.4" thickBot="1" x14ac:dyDescent="0.3">
      <c r="A64" s="2"/>
      <c r="B64" s="2"/>
      <c r="C64" s="2"/>
      <c r="D64" s="2"/>
      <c r="E64" s="26" t="str">
        <f>IF(F64&gt;0,61," ")</f>
        <v xml:space="preserve"> </v>
      </c>
      <c r="F64" s="170"/>
      <c r="G64" s="170"/>
      <c r="H64" s="2"/>
      <c r="I64" s="2"/>
      <c r="J64" s="2"/>
      <c r="K64" s="2"/>
    </row>
    <row r="65" spans="1:11" ht="14.4" thickBot="1" x14ac:dyDescent="0.3">
      <c r="A65" s="2"/>
      <c r="B65" s="2"/>
      <c r="C65" s="2"/>
      <c r="D65" s="2"/>
      <c r="E65" s="26" t="str">
        <f>IF(F65&gt;0,62," ")</f>
        <v xml:space="preserve"> </v>
      </c>
      <c r="F65" s="170"/>
      <c r="G65" s="170"/>
      <c r="H65" s="2"/>
      <c r="I65" s="2"/>
      <c r="J65" s="2"/>
      <c r="K65" s="2"/>
    </row>
    <row r="66" spans="1:11" ht="14.4" thickBot="1" x14ac:dyDescent="0.3">
      <c r="A66" s="2"/>
      <c r="B66" s="2"/>
      <c r="C66" s="2"/>
      <c r="D66" s="2"/>
      <c r="E66" s="26" t="str">
        <f>IF(F66&gt;0,63," ")</f>
        <v xml:space="preserve"> </v>
      </c>
      <c r="F66" s="170"/>
      <c r="G66" s="170"/>
      <c r="H66" s="2"/>
      <c r="I66" s="2"/>
      <c r="J66" s="2"/>
      <c r="K66" s="2"/>
    </row>
    <row r="67" spans="1:11" ht="14.4" thickBot="1" x14ac:dyDescent="0.3">
      <c r="A67" s="2"/>
      <c r="B67" s="2"/>
      <c r="C67" s="2"/>
      <c r="D67" s="2"/>
      <c r="E67" s="26" t="str">
        <f>IF(F67&gt;0,64," ")</f>
        <v xml:space="preserve"> </v>
      </c>
      <c r="F67" s="170"/>
      <c r="G67" s="170"/>
      <c r="H67" s="2"/>
      <c r="I67" s="2"/>
      <c r="J67" s="2"/>
      <c r="K67" s="2"/>
    </row>
    <row r="68" spans="1:11" ht="14.4" thickBot="1" x14ac:dyDescent="0.3">
      <c r="A68" s="2"/>
      <c r="B68" s="2"/>
      <c r="C68" s="2"/>
      <c r="D68" s="2"/>
      <c r="E68" s="26" t="str">
        <f>IF(F68&gt;0,65," ")</f>
        <v xml:space="preserve"> </v>
      </c>
      <c r="F68" s="170"/>
      <c r="G68" s="170"/>
      <c r="H68" s="2"/>
      <c r="I68" s="2"/>
      <c r="J68" s="2"/>
      <c r="K68" s="2"/>
    </row>
    <row r="69" spans="1:11" ht="14.4" thickBot="1" x14ac:dyDescent="0.3">
      <c r="A69" s="2"/>
      <c r="B69" s="2"/>
      <c r="C69" s="2"/>
      <c r="D69" s="2"/>
      <c r="E69" s="26" t="str">
        <f>IF(F69&gt;0,66," ")</f>
        <v xml:space="preserve"> </v>
      </c>
      <c r="F69" s="170"/>
      <c r="G69" s="170"/>
      <c r="H69" s="2"/>
      <c r="I69" s="2"/>
      <c r="J69" s="2"/>
      <c r="K69" s="2"/>
    </row>
    <row r="70" spans="1:11" ht="14.4" thickBot="1" x14ac:dyDescent="0.3">
      <c r="A70" s="2"/>
      <c r="B70" s="2"/>
      <c r="C70" s="2"/>
      <c r="D70" s="2"/>
      <c r="E70" s="26" t="str">
        <f>IF(F70&gt;0,67," ")</f>
        <v xml:space="preserve"> </v>
      </c>
      <c r="F70" s="170"/>
      <c r="G70" s="170"/>
      <c r="H70" s="2"/>
      <c r="I70" s="2"/>
      <c r="J70" s="2"/>
      <c r="K70" s="2"/>
    </row>
    <row r="71" spans="1:11" ht="14.4" thickBot="1" x14ac:dyDescent="0.3">
      <c r="A71" s="2"/>
      <c r="B71" s="2"/>
      <c r="C71" s="2"/>
      <c r="D71" s="2"/>
      <c r="E71" s="26" t="str">
        <f>IF(F71&gt;0,68," ")</f>
        <v xml:space="preserve"> </v>
      </c>
      <c r="F71" s="170"/>
      <c r="G71" s="170"/>
      <c r="H71" s="2"/>
      <c r="I71" s="2"/>
      <c r="J71" s="2"/>
      <c r="K71" s="2"/>
    </row>
    <row r="72" spans="1:11" ht="14.4" thickBot="1" x14ac:dyDescent="0.3">
      <c r="A72" s="2"/>
      <c r="B72" s="2"/>
      <c r="C72" s="2"/>
      <c r="D72" s="2"/>
      <c r="E72" s="26" t="str">
        <f>IF(F72&gt;0,69," ")</f>
        <v xml:space="preserve"> </v>
      </c>
      <c r="F72" s="170"/>
      <c r="G72" s="170"/>
      <c r="H72" s="2"/>
      <c r="I72" s="2"/>
      <c r="J72" s="2"/>
      <c r="K72" s="2"/>
    </row>
    <row r="73" spans="1:11" ht="14.4" thickBot="1" x14ac:dyDescent="0.3">
      <c r="A73" s="2"/>
      <c r="B73" s="2"/>
      <c r="C73" s="2"/>
      <c r="D73" s="2"/>
      <c r="E73" s="26" t="str">
        <f>IF(F73&gt;0,70," ")</f>
        <v xml:space="preserve"> </v>
      </c>
      <c r="F73" s="170"/>
      <c r="G73" s="170"/>
      <c r="H73" s="2"/>
      <c r="I73" s="2"/>
      <c r="J73" s="2"/>
      <c r="K73" s="2"/>
    </row>
    <row r="74" spans="1:11" ht="14.4" thickBot="1" x14ac:dyDescent="0.3">
      <c r="A74" s="2"/>
      <c r="B74" s="2"/>
      <c r="C74" s="2"/>
      <c r="D74" s="2"/>
      <c r="E74" s="26" t="str">
        <f>IF(F74&gt;0,71," ")</f>
        <v xml:space="preserve"> </v>
      </c>
      <c r="F74" s="170"/>
      <c r="G74" s="170"/>
      <c r="H74" s="2"/>
      <c r="I74" s="2"/>
      <c r="J74" s="2"/>
      <c r="K74" s="2"/>
    </row>
    <row r="75" spans="1:11" ht="14.4" thickBot="1" x14ac:dyDescent="0.3">
      <c r="A75" s="2"/>
      <c r="B75" s="2"/>
      <c r="C75" s="2"/>
      <c r="D75" s="2"/>
      <c r="E75" s="26" t="str">
        <f>IF(F75&gt;0,72," ")</f>
        <v xml:space="preserve"> </v>
      </c>
      <c r="F75" s="170"/>
      <c r="G75" s="170"/>
      <c r="H75" s="2"/>
      <c r="I75" s="2"/>
      <c r="J75" s="2"/>
      <c r="K75" s="2"/>
    </row>
    <row r="76" spans="1:11" ht="14.4" thickBot="1" x14ac:dyDescent="0.3">
      <c r="A76" s="2"/>
      <c r="B76" s="2"/>
      <c r="C76" s="2"/>
      <c r="D76" s="2"/>
      <c r="E76" s="26" t="str">
        <f>IF(F76&gt;0,73," ")</f>
        <v xml:space="preserve"> </v>
      </c>
      <c r="F76" s="170"/>
      <c r="G76" s="170"/>
      <c r="H76" s="2"/>
      <c r="I76" s="2"/>
      <c r="J76" s="2"/>
      <c r="K76" s="2"/>
    </row>
    <row r="77" spans="1:11" ht="14.4" thickBot="1" x14ac:dyDescent="0.3">
      <c r="A77" s="2"/>
      <c r="B77" s="2"/>
      <c r="C77" s="2"/>
      <c r="D77" s="2"/>
      <c r="E77" s="26" t="str">
        <f>IF(F77&gt;0,74," ")</f>
        <v xml:space="preserve"> </v>
      </c>
      <c r="F77" s="170"/>
      <c r="G77" s="170"/>
      <c r="H77" s="2"/>
      <c r="I77" s="2"/>
      <c r="J77" s="2"/>
      <c r="K77" s="2"/>
    </row>
    <row r="78" spans="1:11" ht="14.4" thickBot="1" x14ac:dyDescent="0.3">
      <c r="A78" s="2"/>
      <c r="B78" s="2"/>
      <c r="C78" s="2"/>
      <c r="D78" s="2"/>
      <c r="E78" s="26" t="str">
        <f>IF(F78&gt;0,75," ")</f>
        <v xml:space="preserve"> </v>
      </c>
      <c r="F78" s="170"/>
      <c r="G78" s="170"/>
      <c r="H78" s="2"/>
      <c r="I78" s="2"/>
      <c r="J78" s="2"/>
      <c r="K78" s="2"/>
    </row>
    <row r="79" spans="1:11" ht="14.4" thickBot="1" x14ac:dyDescent="0.3">
      <c r="A79" s="2"/>
      <c r="B79" s="2"/>
      <c r="C79" s="2"/>
      <c r="D79" s="2"/>
      <c r="E79" s="26" t="str">
        <f>IF(F79&gt;0,76," ")</f>
        <v xml:space="preserve"> </v>
      </c>
      <c r="F79" s="170"/>
      <c r="G79" s="170"/>
      <c r="H79" s="2"/>
      <c r="I79" s="2"/>
      <c r="J79" s="2"/>
      <c r="K79" s="2"/>
    </row>
    <row r="80" spans="1:11" ht="14.4" thickBot="1" x14ac:dyDescent="0.3">
      <c r="A80" s="2"/>
      <c r="B80" s="2"/>
      <c r="C80" s="2"/>
      <c r="D80" s="2"/>
      <c r="E80" s="26" t="str">
        <f>IF(F80&gt;0,77," ")</f>
        <v xml:space="preserve"> </v>
      </c>
      <c r="F80" s="170"/>
      <c r="G80" s="170"/>
      <c r="H80" s="2"/>
      <c r="I80" s="2"/>
      <c r="J80" s="2"/>
      <c r="K80" s="2"/>
    </row>
    <row r="81" spans="1:11" ht="14.4" thickBot="1" x14ac:dyDescent="0.3">
      <c r="A81" s="2"/>
      <c r="B81" s="2"/>
      <c r="C81" s="2"/>
      <c r="D81" s="2"/>
      <c r="E81" s="26" t="str">
        <f>IF(F81&gt;0,78," ")</f>
        <v xml:space="preserve"> </v>
      </c>
      <c r="F81" s="170"/>
      <c r="G81" s="170"/>
      <c r="H81" s="2"/>
      <c r="I81" s="2"/>
      <c r="J81" s="2"/>
      <c r="K81" s="2"/>
    </row>
    <row r="82" spans="1:11" ht="14.4" thickBot="1" x14ac:dyDescent="0.3">
      <c r="A82" s="2"/>
      <c r="B82" s="2"/>
      <c r="C82" s="2"/>
      <c r="D82" s="2"/>
      <c r="E82" s="26" t="str">
        <f>IF(F82&gt;0,79," ")</f>
        <v xml:space="preserve"> </v>
      </c>
      <c r="F82" s="170"/>
      <c r="G82" s="170"/>
      <c r="H82" s="2"/>
      <c r="I82" s="2"/>
      <c r="J82" s="2"/>
      <c r="K82" s="2"/>
    </row>
    <row r="83" spans="1:11" ht="14.4" thickBot="1" x14ac:dyDescent="0.3">
      <c r="A83" s="2"/>
      <c r="B83" s="2"/>
      <c r="C83" s="2"/>
      <c r="D83" s="2"/>
      <c r="E83" s="26" t="str">
        <f>IF(F83&gt;0,80," ")</f>
        <v xml:space="preserve"> </v>
      </c>
      <c r="F83" s="170"/>
      <c r="G83" s="170"/>
      <c r="H83" s="2"/>
      <c r="I83" s="2"/>
      <c r="J83" s="2"/>
      <c r="K83" s="2"/>
    </row>
    <row r="84" spans="1:11" ht="14.4" thickBot="1" x14ac:dyDescent="0.3">
      <c r="A84" s="2"/>
      <c r="B84" s="2"/>
      <c r="C84" s="2"/>
      <c r="D84" s="2"/>
      <c r="E84" s="26" t="str">
        <f>IF(F84&gt;0,81," ")</f>
        <v xml:space="preserve"> </v>
      </c>
      <c r="F84" s="170"/>
      <c r="G84" s="170"/>
      <c r="H84" s="2"/>
      <c r="I84" s="2"/>
      <c r="J84" s="2"/>
      <c r="K84" s="2"/>
    </row>
    <row r="85" spans="1:11" ht="14.4" thickBot="1" x14ac:dyDescent="0.3">
      <c r="E85" s="26" t="str">
        <f>IF(F85&gt;0,82," ")</f>
        <v xml:space="preserve"> </v>
      </c>
      <c r="F85" s="170"/>
      <c r="G85" s="170"/>
    </row>
    <row r="86" spans="1:11" ht="14.4" thickBot="1" x14ac:dyDescent="0.3">
      <c r="E86" s="26" t="str">
        <f>IF(F86&gt;0,83," ")</f>
        <v xml:space="preserve"> </v>
      </c>
      <c r="F86" s="170"/>
      <c r="G86" s="170"/>
    </row>
    <row r="87" spans="1:11" ht="14.4" thickBot="1" x14ac:dyDescent="0.3">
      <c r="E87" s="26" t="str">
        <f>IF(F87&gt;0,84," ")</f>
        <v xml:space="preserve"> </v>
      </c>
      <c r="F87" s="170"/>
      <c r="G87" s="170"/>
    </row>
    <row r="88" spans="1:11" ht="14.4" thickBot="1" x14ac:dyDescent="0.3">
      <c r="E88" s="26" t="str">
        <f>IF(F88&gt;0,85," ")</f>
        <v xml:space="preserve"> </v>
      </c>
      <c r="F88" s="170"/>
      <c r="G88" s="170"/>
    </row>
    <row r="89" spans="1:11" ht="14.4" thickBot="1" x14ac:dyDescent="0.3">
      <c r="E89" s="26" t="str">
        <f>IF(F89&gt;0,86," ")</f>
        <v xml:space="preserve"> </v>
      </c>
      <c r="F89" s="170"/>
      <c r="G89" s="170"/>
    </row>
    <row r="90" spans="1:11" ht="14.4" thickBot="1" x14ac:dyDescent="0.3">
      <c r="E90" s="26" t="str">
        <f>IF(F90&gt;0,87," ")</f>
        <v xml:space="preserve"> </v>
      </c>
      <c r="F90" s="170"/>
      <c r="G90" s="170"/>
    </row>
    <row r="91" spans="1:11" ht="14.4" thickBot="1" x14ac:dyDescent="0.3">
      <c r="E91" s="26" t="str">
        <f>IF(F91&gt;0,88," ")</f>
        <v xml:space="preserve"> </v>
      </c>
      <c r="F91" s="170"/>
      <c r="G91" s="170"/>
    </row>
    <row r="92" spans="1:11" ht="14.4" thickBot="1" x14ac:dyDescent="0.3">
      <c r="E92" s="26" t="str">
        <f>IF(F92&gt;0,89," ")</f>
        <v xml:space="preserve"> </v>
      </c>
      <c r="F92" s="170"/>
      <c r="G92" s="170"/>
    </row>
    <row r="93" spans="1:11" ht="14.4" thickBot="1" x14ac:dyDescent="0.3">
      <c r="E93" s="26" t="str">
        <f>IF(F93&gt;0,90," ")</f>
        <v xml:space="preserve"> </v>
      </c>
      <c r="F93" s="170"/>
      <c r="G93" s="170"/>
    </row>
    <row r="94" spans="1:11" ht="14.4" thickBot="1" x14ac:dyDescent="0.3">
      <c r="E94" s="26" t="str">
        <f>IF(F94&gt;0,91," ")</f>
        <v xml:space="preserve"> </v>
      </c>
      <c r="F94" s="170"/>
      <c r="G94" s="170"/>
    </row>
    <row r="95" spans="1:11" ht="14.4" thickBot="1" x14ac:dyDescent="0.3">
      <c r="E95" s="26" t="str">
        <f>IF(F95&gt;0,92," ")</f>
        <v xml:space="preserve"> </v>
      </c>
      <c r="F95" s="170"/>
      <c r="G95" s="170"/>
    </row>
    <row r="96" spans="1:11" ht="14.4" thickBot="1" x14ac:dyDescent="0.3">
      <c r="E96" s="26" t="str">
        <f>IF(F96&gt;0,93," ")</f>
        <v xml:space="preserve"> </v>
      </c>
      <c r="F96" s="170"/>
      <c r="G96" s="170"/>
    </row>
    <row r="97" spans="5:7" ht="14.4" thickBot="1" x14ac:dyDescent="0.3">
      <c r="E97" s="26" t="str">
        <f>IF(F97&gt;0,94," ")</f>
        <v xml:space="preserve"> </v>
      </c>
      <c r="F97" s="170"/>
      <c r="G97" s="170"/>
    </row>
    <row r="98" spans="5:7" ht="14.4" thickBot="1" x14ac:dyDescent="0.3">
      <c r="E98" s="26" t="str">
        <f>IF(F98&gt;0,95," ")</f>
        <v xml:space="preserve"> </v>
      </c>
      <c r="F98" s="170"/>
      <c r="G98" s="170"/>
    </row>
    <row r="99" spans="5:7" ht="14.4" thickBot="1" x14ac:dyDescent="0.3">
      <c r="E99" s="26" t="str">
        <f>IF(F99&gt;0,96," ")</f>
        <v xml:space="preserve"> </v>
      </c>
      <c r="F99" s="170"/>
      <c r="G99" s="170"/>
    </row>
    <row r="100" spans="5:7" ht="14.4" thickBot="1" x14ac:dyDescent="0.3">
      <c r="E100" s="26" t="str">
        <f>IF(F100&gt;0,97," ")</f>
        <v xml:space="preserve"> </v>
      </c>
      <c r="F100" s="170"/>
      <c r="G100" s="170"/>
    </row>
    <row r="101" spans="5:7" ht="14.4" thickBot="1" x14ac:dyDescent="0.3">
      <c r="E101" s="26" t="str">
        <f>IF(F101&gt;0,98," ")</f>
        <v xml:space="preserve"> </v>
      </c>
      <c r="F101" s="170"/>
      <c r="G101" s="170"/>
    </row>
    <row r="102" spans="5:7" ht="14.4" thickBot="1" x14ac:dyDescent="0.3">
      <c r="E102" s="26" t="str">
        <f>IF(F102&gt;0,99," ")</f>
        <v xml:space="preserve"> </v>
      </c>
      <c r="F102" s="170"/>
      <c r="G102" s="170"/>
    </row>
    <row r="103" spans="5:7" ht="14.4" thickBot="1" x14ac:dyDescent="0.3">
      <c r="E103" s="26" t="str">
        <f>IF(F103&gt;0,100," ")</f>
        <v xml:space="preserve"> </v>
      </c>
      <c r="F103" s="170"/>
      <c r="G103" s="170"/>
    </row>
    <row r="104" spans="5:7" ht="14.4" thickBot="1" x14ac:dyDescent="0.3">
      <c r="E104" s="26" t="str">
        <f>IF(F104&gt;0,101," ")</f>
        <v xml:space="preserve"> </v>
      </c>
      <c r="F104" s="170"/>
      <c r="G104" s="170"/>
    </row>
    <row r="105" spans="5:7" ht="14.4" thickBot="1" x14ac:dyDescent="0.3">
      <c r="E105" s="26" t="str">
        <f>IF(F105&gt;0,102," ")</f>
        <v xml:space="preserve"> </v>
      </c>
      <c r="F105" s="170"/>
      <c r="G105" s="170"/>
    </row>
    <row r="106" spans="5:7" ht="14.4" thickBot="1" x14ac:dyDescent="0.3">
      <c r="E106" s="26" t="str">
        <f>IF(F106&gt;0,103," ")</f>
        <v xml:space="preserve"> </v>
      </c>
      <c r="F106" s="170"/>
      <c r="G106" s="170"/>
    </row>
    <row r="107" spans="5:7" ht="14.4" thickBot="1" x14ac:dyDescent="0.3">
      <c r="E107" s="26" t="str">
        <f>IF(F107&gt;0,104," ")</f>
        <v xml:space="preserve"> </v>
      </c>
      <c r="F107" s="170"/>
      <c r="G107" s="170"/>
    </row>
    <row r="108" spans="5:7" ht="14.4" thickBot="1" x14ac:dyDescent="0.3">
      <c r="E108" s="26" t="str">
        <f>IF(F108&gt;0,105," ")</f>
        <v xml:space="preserve"> </v>
      </c>
      <c r="F108" s="170"/>
      <c r="G108" s="170"/>
    </row>
    <row r="109" spans="5:7" ht="14.4" thickBot="1" x14ac:dyDescent="0.3">
      <c r="E109" s="26" t="str">
        <f>IF(F109&gt;0,106," ")</f>
        <v xml:space="preserve"> </v>
      </c>
      <c r="F109" s="170"/>
      <c r="G109" s="170"/>
    </row>
    <row r="110" spans="5:7" ht="14.4" thickBot="1" x14ac:dyDescent="0.3">
      <c r="E110" s="26" t="str">
        <f>IF(F110&gt;0,107," ")</f>
        <v xml:space="preserve"> </v>
      </c>
      <c r="F110" s="170"/>
      <c r="G110" s="170"/>
    </row>
    <row r="111" spans="5:7" ht="14.4" thickBot="1" x14ac:dyDescent="0.3">
      <c r="E111" s="26" t="str">
        <f>IF(F111&gt;0,108," ")</f>
        <v xml:space="preserve"> </v>
      </c>
      <c r="F111" s="170"/>
      <c r="G111" s="170"/>
    </row>
    <row r="112" spans="5:7" ht="14.4" thickBot="1" x14ac:dyDescent="0.3">
      <c r="E112" s="26" t="str">
        <f>IF(F112&gt;0,109," ")</f>
        <v xml:space="preserve"> </v>
      </c>
      <c r="F112" s="170"/>
      <c r="G112" s="170"/>
    </row>
    <row r="113" spans="5:7" ht="14.4" thickBot="1" x14ac:dyDescent="0.3">
      <c r="E113" s="26" t="str">
        <f>IF(F113&gt;0,110," ")</f>
        <v xml:space="preserve"> </v>
      </c>
      <c r="F113" s="170"/>
      <c r="G113" s="170"/>
    </row>
    <row r="114" spans="5:7" ht="14.4" thickBot="1" x14ac:dyDescent="0.3">
      <c r="E114" s="26" t="str">
        <f>IF(F114&gt;0,111," ")</f>
        <v xml:space="preserve"> </v>
      </c>
      <c r="F114" s="170"/>
      <c r="G114" s="170"/>
    </row>
    <row r="115" spans="5:7" ht="14.4" thickBot="1" x14ac:dyDescent="0.3">
      <c r="E115" s="26" t="str">
        <f>IF(F115&gt;0,112," ")</f>
        <v xml:space="preserve"> </v>
      </c>
      <c r="F115" s="170"/>
      <c r="G115" s="170"/>
    </row>
    <row r="116" spans="5:7" ht="14.4" thickBot="1" x14ac:dyDescent="0.3">
      <c r="E116" s="26" t="str">
        <f>IF(F116&gt;0,113," ")</f>
        <v xml:space="preserve"> </v>
      </c>
      <c r="F116" s="170"/>
      <c r="G116" s="170"/>
    </row>
    <row r="117" spans="5:7" ht="14.4" thickBot="1" x14ac:dyDescent="0.3">
      <c r="E117" s="26" t="str">
        <f>IF(F117&gt;0,114," ")</f>
        <v xml:space="preserve"> </v>
      </c>
      <c r="F117" s="170"/>
      <c r="G117" s="170"/>
    </row>
    <row r="118" spans="5:7" ht="14.4" thickBot="1" x14ac:dyDescent="0.3">
      <c r="E118" s="26" t="str">
        <f>IF(F118&gt;0,115," ")</f>
        <v xml:space="preserve"> </v>
      </c>
      <c r="F118" s="170"/>
      <c r="G118" s="170"/>
    </row>
    <row r="119" spans="5:7" ht="14.4" thickBot="1" x14ac:dyDescent="0.3">
      <c r="E119" s="26" t="str">
        <f>IF(F119&gt;0,116," ")</f>
        <v xml:space="preserve"> </v>
      </c>
      <c r="F119" s="170"/>
      <c r="G119" s="170"/>
    </row>
    <row r="120" spans="5:7" ht="14.4" thickBot="1" x14ac:dyDescent="0.3">
      <c r="E120" s="26" t="str">
        <f>IF(F120&gt;0,117," ")</f>
        <v xml:space="preserve"> </v>
      </c>
      <c r="F120" s="170"/>
      <c r="G120" s="170"/>
    </row>
    <row r="121" spans="5:7" ht="14.4" thickBot="1" x14ac:dyDescent="0.3">
      <c r="E121" s="26" t="str">
        <f>IF(F121&gt;0,118," ")</f>
        <v xml:space="preserve"> </v>
      </c>
      <c r="F121" s="170"/>
      <c r="G121" s="170"/>
    </row>
    <row r="122" spans="5:7" ht="14.4" thickBot="1" x14ac:dyDescent="0.3">
      <c r="E122" s="26" t="str">
        <f>IF(F122&gt;0,119," ")</f>
        <v xml:space="preserve"> </v>
      </c>
      <c r="F122" s="170"/>
      <c r="G122" s="170"/>
    </row>
    <row r="123" spans="5:7" ht="14.4" thickBot="1" x14ac:dyDescent="0.3">
      <c r="E123" s="26" t="str">
        <f>IF(F123&gt;0,120," ")</f>
        <v xml:space="preserve"> </v>
      </c>
      <c r="F123" s="170"/>
      <c r="G123" s="170"/>
    </row>
    <row r="124" spans="5:7" ht="14.4" thickBot="1" x14ac:dyDescent="0.3">
      <c r="E124" s="26" t="str">
        <f>IF(F124&gt;0,121," ")</f>
        <v xml:space="preserve"> </v>
      </c>
      <c r="F124" s="170"/>
      <c r="G124" s="170"/>
    </row>
    <row r="125" spans="5:7" ht="14.4" thickBot="1" x14ac:dyDescent="0.3">
      <c r="E125" s="26" t="str">
        <f>IF(F125&gt;0,122," ")</f>
        <v xml:space="preserve"> </v>
      </c>
      <c r="F125" s="170"/>
      <c r="G125" s="170"/>
    </row>
    <row r="126" spans="5:7" ht="14.4" thickBot="1" x14ac:dyDescent="0.3">
      <c r="E126" s="26" t="str">
        <f>IF(F126&gt;0,123," ")</f>
        <v xml:space="preserve"> </v>
      </c>
      <c r="F126" s="170"/>
      <c r="G126" s="170"/>
    </row>
    <row r="127" spans="5:7" ht="14.4" thickBot="1" x14ac:dyDescent="0.3">
      <c r="E127" s="26" t="str">
        <f>IF(F127&gt;0,124," ")</f>
        <v xml:space="preserve"> </v>
      </c>
      <c r="F127" s="170"/>
      <c r="G127" s="170"/>
    </row>
    <row r="128" spans="5:7" ht="14.4" thickBot="1" x14ac:dyDescent="0.3">
      <c r="E128" s="26" t="str">
        <f>IF(F128&gt;0,125," ")</f>
        <v xml:space="preserve"> </v>
      </c>
      <c r="F128" s="170"/>
      <c r="G128" s="170"/>
    </row>
    <row r="129" spans="5:7" ht="14.4" thickBot="1" x14ac:dyDescent="0.3">
      <c r="E129" s="26" t="str">
        <f>IF(F129&gt;0,126," ")</f>
        <v xml:space="preserve"> </v>
      </c>
      <c r="F129" s="170"/>
      <c r="G129" s="170"/>
    </row>
    <row r="130" spans="5:7" ht="14.4" thickBot="1" x14ac:dyDescent="0.3">
      <c r="E130" s="26" t="str">
        <f>IF(F130&gt;0,127," ")</f>
        <v xml:space="preserve"> </v>
      </c>
      <c r="F130" s="170"/>
      <c r="G130" s="170"/>
    </row>
    <row r="131" spans="5:7" ht="14.4" thickBot="1" x14ac:dyDescent="0.3">
      <c r="E131" s="26" t="str">
        <f>IF(F131&gt;0,128," ")</f>
        <v xml:space="preserve"> </v>
      </c>
      <c r="F131" s="170"/>
      <c r="G131" s="170"/>
    </row>
    <row r="132" spans="5:7" ht="14.4" thickBot="1" x14ac:dyDescent="0.3">
      <c r="E132" s="26" t="str">
        <f>IF(F132&gt;0,129," ")</f>
        <v xml:space="preserve"> </v>
      </c>
      <c r="F132" s="170"/>
      <c r="G132" s="170"/>
    </row>
    <row r="133" spans="5:7" ht="14.4" thickBot="1" x14ac:dyDescent="0.3">
      <c r="E133" s="26" t="str">
        <f>IF(F133&gt;0,130," ")</f>
        <v xml:space="preserve"> </v>
      </c>
      <c r="F133" s="170"/>
      <c r="G133" s="170"/>
    </row>
    <row r="134" spans="5:7" ht="14.4" thickBot="1" x14ac:dyDescent="0.3">
      <c r="E134" s="26" t="str">
        <f>IF(F134&gt;0,131," ")</f>
        <v xml:space="preserve"> </v>
      </c>
      <c r="F134" s="170"/>
      <c r="G134" s="170"/>
    </row>
    <row r="135" spans="5:7" ht="14.4" thickBot="1" x14ac:dyDescent="0.3">
      <c r="E135" s="26" t="str">
        <f>IF(F135&gt;0,132," ")</f>
        <v xml:space="preserve"> </v>
      </c>
      <c r="F135" s="170"/>
      <c r="G135" s="170"/>
    </row>
    <row r="136" spans="5:7" ht="14.4" thickBot="1" x14ac:dyDescent="0.3">
      <c r="E136" s="26" t="str">
        <f>IF(F136&gt;0,133," ")</f>
        <v xml:space="preserve"> </v>
      </c>
      <c r="F136" s="170"/>
      <c r="G136" s="170"/>
    </row>
    <row r="137" spans="5:7" ht="14.4" thickBot="1" x14ac:dyDescent="0.3">
      <c r="E137" s="26" t="str">
        <f>IF(F137&gt;0,134," ")</f>
        <v xml:space="preserve"> </v>
      </c>
      <c r="F137" s="170"/>
      <c r="G137" s="170"/>
    </row>
    <row r="138" spans="5:7" ht="14.4" thickBot="1" x14ac:dyDescent="0.3">
      <c r="E138" s="26" t="str">
        <f>IF(F138&gt;0,135," ")</f>
        <v xml:space="preserve"> </v>
      </c>
      <c r="F138" s="170"/>
      <c r="G138" s="170"/>
    </row>
    <row r="139" spans="5:7" ht="14.4" thickBot="1" x14ac:dyDescent="0.3">
      <c r="E139" s="26" t="str">
        <f>IF(F139&gt;0,136," ")</f>
        <v xml:space="preserve"> </v>
      </c>
      <c r="F139" s="170"/>
      <c r="G139" s="170"/>
    </row>
    <row r="140" spans="5:7" ht="14.4" thickBot="1" x14ac:dyDescent="0.3">
      <c r="E140" s="26" t="str">
        <f>IF(F140&gt;0,137," ")</f>
        <v xml:space="preserve"> </v>
      </c>
      <c r="F140" s="170"/>
      <c r="G140" s="170"/>
    </row>
    <row r="141" spans="5:7" ht="14.4" thickBot="1" x14ac:dyDescent="0.3">
      <c r="E141" s="26" t="str">
        <f>IF(F141&gt;0,138," ")</f>
        <v xml:space="preserve"> </v>
      </c>
      <c r="F141" s="170"/>
      <c r="G141" s="170"/>
    </row>
    <row r="142" spans="5:7" ht="14.4" thickBot="1" x14ac:dyDescent="0.3">
      <c r="E142" s="26" t="str">
        <f>IF(F142&gt;0,139," ")</f>
        <v xml:space="preserve"> </v>
      </c>
      <c r="F142" s="170"/>
      <c r="G142" s="170"/>
    </row>
    <row r="143" spans="5:7" ht="14.4" thickBot="1" x14ac:dyDescent="0.3">
      <c r="E143" s="26" t="str">
        <f>IF(F143&gt;0,140," ")</f>
        <v xml:space="preserve"> </v>
      </c>
      <c r="F143" s="170"/>
      <c r="G143" s="170"/>
    </row>
  </sheetData>
  <sheetProtection selectLockedCells="1"/>
  <mergeCells count="1">
    <mergeCell ref="E2:G2"/>
  </mergeCells>
  <phoneticPr fontId="2" type="noConversion"/>
  <dataValidations count="3">
    <dataValidation allowBlank="1" showInputMessage="1" showErrorMessage="1" prompt="Sıra numarası program tarafından otomatik olarak verilmektedir!" sqref="E4:E143" xr:uid="{00000000-0002-0000-0300-000000000000}"/>
    <dataValidation allowBlank="1" showInputMessage="1" showErrorMessage="1" prompt="Öğrencinin numarasını giriniz." sqref="F4:F143" xr:uid="{00000000-0002-0000-0300-000001000000}"/>
    <dataValidation allowBlank="1" showInputMessage="1" showErrorMessage="1" prompt="Öğrencinin ad ve soyadını giriniz." sqref="G4:G143" xr:uid="{00000000-0002-0000-0300-000002000000}"/>
  </dataValidations>
  <pageMargins left="1.57" right="0.78740157480314965" top="0.47" bottom="0.3" header="0.32" footer="0.2"/>
  <pageSetup paperSize="9" orientation="portrait" r:id="rId1"/>
  <headerFooter alignWithMargins="0"/>
  <ignoredErrors>
    <ignoredError sqref="E3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5">
    <tabColor indexed="10"/>
  </sheetPr>
  <dimension ref="A1:AT20"/>
  <sheetViews>
    <sheetView zoomScaleNormal="100" workbookViewId="0">
      <selection activeCell="H14" sqref="H14"/>
    </sheetView>
  </sheetViews>
  <sheetFormatPr defaultColWidth="9.109375" defaultRowHeight="13.2" x14ac:dyDescent="0.25"/>
  <cols>
    <col min="1" max="1" width="2.44140625" style="4" customWidth="1"/>
    <col min="2" max="3" width="4.44140625" style="4" customWidth="1"/>
    <col min="4" max="4" width="4.5546875" style="4" customWidth="1"/>
    <col min="5" max="44" width="3.44140625" style="4" customWidth="1"/>
    <col min="45" max="45" width="8.5546875" style="4" customWidth="1"/>
    <col min="46" max="46" width="2.5546875" style="4" customWidth="1"/>
    <col min="47" max="16384" width="9.109375" style="4"/>
  </cols>
  <sheetData>
    <row r="1" spans="1:46" ht="18" customHeight="1" x14ac:dyDescent="0.25">
      <c r="A1" s="22"/>
      <c r="B1" s="270" t="s">
        <v>21</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2"/>
      <c r="AT1" s="22"/>
    </row>
    <row r="2" spans="1:46" ht="18" customHeight="1" x14ac:dyDescent="0.25">
      <c r="A2" s="22"/>
      <c r="B2" s="273"/>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5"/>
      <c r="AT2" s="22"/>
    </row>
    <row r="3" spans="1:46" ht="16.5" customHeight="1" x14ac:dyDescent="0.25">
      <c r="A3" s="22"/>
      <c r="B3" s="280" t="s">
        <v>68</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2"/>
    </row>
    <row r="4" spans="1:46" ht="16.5" customHeight="1" x14ac:dyDescent="0.25">
      <c r="A4" s="22"/>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2"/>
    </row>
    <row r="5" spans="1:46" ht="15.9" customHeight="1" x14ac:dyDescent="0.2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row>
    <row r="6" spans="1:46" ht="18" customHeight="1" x14ac:dyDescent="0.25">
      <c r="A6" s="22"/>
      <c r="B6" s="282" t="s">
        <v>105</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4"/>
      <c r="AS6" s="277" t="s">
        <v>2</v>
      </c>
      <c r="AT6" s="22"/>
    </row>
    <row r="7" spans="1:46" ht="12.75" customHeight="1" x14ac:dyDescent="0.25">
      <c r="A7" s="22"/>
      <c r="B7" s="285"/>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7"/>
      <c r="AS7" s="278"/>
      <c r="AT7" s="22"/>
    </row>
    <row r="8" spans="1:46" ht="21" customHeight="1" x14ac:dyDescent="0.25">
      <c r="A8" s="22"/>
      <c r="B8" s="276" t="s">
        <v>12</v>
      </c>
      <c r="C8" s="276"/>
      <c r="D8" s="276"/>
      <c r="E8" s="41">
        <v>1</v>
      </c>
      <c r="F8" s="41">
        <v>2</v>
      </c>
      <c r="G8" s="41">
        <v>3</v>
      </c>
      <c r="H8" s="41">
        <v>4</v>
      </c>
      <c r="I8" s="41">
        <v>5</v>
      </c>
      <c r="J8" s="41">
        <v>6</v>
      </c>
      <c r="K8" s="41">
        <v>7</v>
      </c>
      <c r="L8" s="41">
        <v>8</v>
      </c>
      <c r="M8" s="41">
        <v>9</v>
      </c>
      <c r="N8" s="41">
        <v>10</v>
      </c>
      <c r="O8" s="41">
        <v>11</v>
      </c>
      <c r="P8" s="41">
        <v>12</v>
      </c>
      <c r="Q8" s="41">
        <v>13</v>
      </c>
      <c r="R8" s="41">
        <v>14</v>
      </c>
      <c r="S8" s="41">
        <v>15</v>
      </c>
      <c r="T8" s="41">
        <v>16</v>
      </c>
      <c r="U8" s="41">
        <v>17</v>
      </c>
      <c r="V8" s="41">
        <v>18</v>
      </c>
      <c r="W8" s="41">
        <v>19</v>
      </c>
      <c r="X8" s="41">
        <v>20</v>
      </c>
      <c r="Y8" s="41">
        <v>21</v>
      </c>
      <c r="Z8" s="41">
        <v>22</v>
      </c>
      <c r="AA8" s="41">
        <v>23</v>
      </c>
      <c r="AB8" s="41">
        <v>24</v>
      </c>
      <c r="AC8" s="41">
        <v>25</v>
      </c>
      <c r="AD8" s="41">
        <v>26</v>
      </c>
      <c r="AE8" s="41">
        <v>27</v>
      </c>
      <c r="AF8" s="41">
        <v>28</v>
      </c>
      <c r="AG8" s="41">
        <v>29</v>
      </c>
      <c r="AH8" s="41">
        <v>30</v>
      </c>
      <c r="AI8" s="41">
        <v>31</v>
      </c>
      <c r="AJ8" s="41">
        <v>32</v>
      </c>
      <c r="AK8" s="41">
        <v>33</v>
      </c>
      <c r="AL8" s="41">
        <v>34</v>
      </c>
      <c r="AM8" s="41">
        <v>35</v>
      </c>
      <c r="AN8" s="41">
        <v>36</v>
      </c>
      <c r="AO8" s="41">
        <v>37</v>
      </c>
      <c r="AP8" s="41">
        <v>38</v>
      </c>
      <c r="AQ8" s="41">
        <v>39</v>
      </c>
      <c r="AR8" s="41">
        <v>40</v>
      </c>
      <c r="AS8" s="279"/>
      <c r="AT8" s="22"/>
    </row>
    <row r="9" spans="1:46" ht="25.5" customHeight="1" x14ac:dyDescent="0.25">
      <c r="A9" s="22"/>
      <c r="B9" s="269" t="s">
        <v>13</v>
      </c>
      <c r="C9" s="269"/>
      <c r="D9" s="269"/>
      <c r="E9" s="121">
        <v>5</v>
      </c>
      <c r="F9" s="121">
        <v>5</v>
      </c>
      <c r="G9" s="121">
        <v>5</v>
      </c>
      <c r="H9" s="121">
        <v>5</v>
      </c>
      <c r="I9" s="121">
        <v>5</v>
      </c>
      <c r="J9" s="121">
        <v>5</v>
      </c>
      <c r="K9" s="121">
        <v>5</v>
      </c>
      <c r="L9" s="121">
        <v>5</v>
      </c>
      <c r="M9" s="121">
        <v>5</v>
      </c>
      <c r="N9" s="121">
        <v>5</v>
      </c>
      <c r="O9" s="121">
        <v>5</v>
      </c>
      <c r="P9" s="121">
        <v>5</v>
      </c>
      <c r="Q9" s="121">
        <v>5</v>
      </c>
      <c r="R9" s="121">
        <v>5</v>
      </c>
      <c r="S9" s="121">
        <v>5</v>
      </c>
      <c r="T9" s="121">
        <v>5</v>
      </c>
      <c r="U9" s="121">
        <v>5</v>
      </c>
      <c r="V9" s="121">
        <v>5</v>
      </c>
      <c r="W9" s="121">
        <v>5</v>
      </c>
      <c r="X9" s="121">
        <v>5</v>
      </c>
      <c r="Y9" s="120"/>
      <c r="Z9" s="120"/>
      <c r="AA9" s="120"/>
      <c r="AB9" s="120"/>
      <c r="AC9" s="120"/>
      <c r="AD9" s="120"/>
      <c r="AE9" s="120"/>
      <c r="AF9" s="120"/>
      <c r="AG9" s="120"/>
      <c r="AH9" s="120"/>
      <c r="AI9" s="120"/>
      <c r="AJ9" s="120"/>
      <c r="AK9" s="120"/>
      <c r="AL9" s="120"/>
      <c r="AM9" s="120"/>
      <c r="AN9" s="120"/>
      <c r="AO9" s="120"/>
      <c r="AP9" s="120"/>
      <c r="AQ9" s="120"/>
      <c r="AR9" s="120"/>
      <c r="AS9" s="20">
        <f>IF(SUM(E9:AR9)=0," ",SUM(E9:AR9))</f>
        <v>100</v>
      </c>
      <c r="AT9" s="22"/>
    </row>
    <row r="10" spans="1:46" ht="15.9"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3"/>
      <c r="AT10" s="22"/>
    </row>
    <row r="11" spans="1:46" ht="18" customHeight="1" x14ac:dyDescent="0.25">
      <c r="A11" s="22"/>
      <c r="B11" s="282" t="s">
        <v>106</v>
      </c>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4"/>
      <c r="AS11" s="277" t="s">
        <v>2</v>
      </c>
      <c r="AT11" s="22"/>
    </row>
    <row r="12" spans="1:46" ht="12.75" customHeight="1" x14ac:dyDescent="0.25">
      <c r="A12" s="22"/>
      <c r="B12" s="285"/>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7"/>
      <c r="AS12" s="278"/>
      <c r="AT12" s="22"/>
    </row>
    <row r="13" spans="1:46" ht="21" customHeight="1" x14ac:dyDescent="0.25">
      <c r="A13" s="22"/>
      <c r="B13" s="276" t="s">
        <v>12</v>
      </c>
      <c r="C13" s="276"/>
      <c r="D13" s="276"/>
      <c r="E13" s="41">
        <v>1</v>
      </c>
      <c r="F13" s="41">
        <v>2</v>
      </c>
      <c r="G13" s="41">
        <v>3</v>
      </c>
      <c r="H13" s="41">
        <v>4</v>
      </c>
      <c r="I13" s="41">
        <v>5</v>
      </c>
      <c r="J13" s="41">
        <v>6</v>
      </c>
      <c r="K13" s="41">
        <v>7</v>
      </c>
      <c r="L13" s="41">
        <v>8</v>
      </c>
      <c r="M13" s="41">
        <v>9</v>
      </c>
      <c r="N13" s="41">
        <v>10</v>
      </c>
      <c r="O13" s="41">
        <v>11</v>
      </c>
      <c r="P13" s="41">
        <v>12</v>
      </c>
      <c r="Q13" s="41">
        <v>13</v>
      </c>
      <c r="R13" s="41">
        <v>14</v>
      </c>
      <c r="S13" s="41">
        <v>15</v>
      </c>
      <c r="T13" s="41">
        <v>16</v>
      </c>
      <c r="U13" s="41">
        <v>17</v>
      </c>
      <c r="V13" s="41">
        <v>18</v>
      </c>
      <c r="W13" s="41">
        <v>19</v>
      </c>
      <c r="X13" s="41">
        <v>20</v>
      </c>
      <c r="Y13" s="41">
        <v>21</v>
      </c>
      <c r="Z13" s="41">
        <v>22</v>
      </c>
      <c r="AA13" s="41">
        <v>23</v>
      </c>
      <c r="AB13" s="41">
        <v>24</v>
      </c>
      <c r="AC13" s="41">
        <v>25</v>
      </c>
      <c r="AD13" s="41">
        <v>26</v>
      </c>
      <c r="AE13" s="41">
        <v>27</v>
      </c>
      <c r="AF13" s="41">
        <v>28</v>
      </c>
      <c r="AG13" s="41">
        <v>29</v>
      </c>
      <c r="AH13" s="41">
        <v>30</v>
      </c>
      <c r="AI13" s="41">
        <v>31</v>
      </c>
      <c r="AJ13" s="41">
        <v>32</v>
      </c>
      <c r="AK13" s="41">
        <v>33</v>
      </c>
      <c r="AL13" s="41">
        <v>34</v>
      </c>
      <c r="AM13" s="41">
        <v>35</v>
      </c>
      <c r="AN13" s="41">
        <v>36</v>
      </c>
      <c r="AO13" s="41">
        <v>37</v>
      </c>
      <c r="AP13" s="41">
        <v>38</v>
      </c>
      <c r="AQ13" s="41">
        <v>39</v>
      </c>
      <c r="AR13" s="41">
        <v>40</v>
      </c>
      <c r="AS13" s="279"/>
      <c r="AT13" s="22"/>
    </row>
    <row r="14" spans="1:46" ht="25.5" customHeight="1" x14ac:dyDescent="0.25">
      <c r="A14" s="22"/>
      <c r="B14" s="269" t="s">
        <v>13</v>
      </c>
      <c r="C14" s="269"/>
      <c r="D14" s="269"/>
      <c r="E14" s="121">
        <v>5</v>
      </c>
      <c r="F14" s="121">
        <v>5</v>
      </c>
      <c r="G14" s="121">
        <v>5</v>
      </c>
      <c r="H14" s="121">
        <v>5</v>
      </c>
      <c r="I14" s="121">
        <v>5</v>
      </c>
      <c r="J14" s="121">
        <v>5</v>
      </c>
      <c r="K14" s="121">
        <v>5</v>
      </c>
      <c r="L14" s="121">
        <v>5</v>
      </c>
      <c r="M14" s="121">
        <v>5</v>
      </c>
      <c r="N14" s="121">
        <v>5</v>
      </c>
      <c r="O14" s="121">
        <v>5</v>
      </c>
      <c r="P14" s="121">
        <v>5</v>
      </c>
      <c r="Q14" s="121">
        <v>5</v>
      </c>
      <c r="R14" s="121">
        <v>5</v>
      </c>
      <c r="S14" s="121">
        <v>5</v>
      </c>
      <c r="T14" s="121">
        <v>5</v>
      </c>
      <c r="U14" s="121">
        <v>5</v>
      </c>
      <c r="V14" s="121">
        <v>5</v>
      </c>
      <c r="W14" s="121">
        <v>5</v>
      </c>
      <c r="X14" s="121">
        <v>5</v>
      </c>
      <c r="Y14" s="120"/>
      <c r="Z14" s="120"/>
      <c r="AA14" s="120"/>
      <c r="AB14" s="120"/>
      <c r="AC14" s="120"/>
      <c r="AD14" s="19"/>
      <c r="AE14" s="19"/>
      <c r="AF14" s="19"/>
      <c r="AG14" s="19"/>
      <c r="AH14" s="19"/>
      <c r="AI14" s="19"/>
      <c r="AJ14" s="19"/>
      <c r="AK14" s="19"/>
      <c r="AL14" s="19"/>
      <c r="AM14" s="19"/>
      <c r="AN14" s="19"/>
      <c r="AO14" s="19"/>
      <c r="AP14" s="19"/>
      <c r="AQ14" s="19"/>
      <c r="AR14" s="19"/>
      <c r="AS14" s="20">
        <f>IF(SUM(E14:AR14)=0," ",SUM(E14:AR14))</f>
        <v>100</v>
      </c>
      <c r="AT14" s="22"/>
    </row>
    <row r="15" spans="1:46" ht="15.9" customHeight="1" x14ac:dyDescent="0.2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3"/>
      <c r="AT15" s="22"/>
    </row>
    <row r="16" spans="1:46" ht="18" customHeight="1" x14ac:dyDescent="0.25">
      <c r="A16" s="22"/>
      <c r="B16" s="293" t="s">
        <v>107</v>
      </c>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5"/>
      <c r="AS16" s="289" t="s">
        <v>2</v>
      </c>
      <c r="AT16" s="22"/>
    </row>
    <row r="17" spans="1:46" ht="12.75" customHeight="1" x14ac:dyDescent="0.25">
      <c r="A17" s="22"/>
      <c r="B17" s="296"/>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8"/>
      <c r="AS17" s="290"/>
      <c r="AT17" s="22"/>
    </row>
    <row r="18" spans="1:46" ht="21" customHeight="1" x14ac:dyDescent="0.25">
      <c r="A18" s="22"/>
      <c r="B18" s="292" t="s">
        <v>12</v>
      </c>
      <c r="C18" s="292"/>
      <c r="D18" s="292"/>
      <c r="E18" s="42">
        <v>1</v>
      </c>
      <c r="F18" s="42">
        <v>2</v>
      </c>
      <c r="G18" s="42">
        <v>3</v>
      </c>
      <c r="H18" s="42">
        <v>4</v>
      </c>
      <c r="I18" s="42">
        <v>5</v>
      </c>
      <c r="J18" s="42">
        <v>6</v>
      </c>
      <c r="K18" s="42">
        <v>7</v>
      </c>
      <c r="L18" s="42">
        <v>8</v>
      </c>
      <c r="M18" s="42">
        <v>9</v>
      </c>
      <c r="N18" s="42">
        <v>10</v>
      </c>
      <c r="O18" s="42">
        <v>11</v>
      </c>
      <c r="P18" s="42">
        <v>12</v>
      </c>
      <c r="Q18" s="42">
        <v>13</v>
      </c>
      <c r="R18" s="42">
        <v>14</v>
      </c>
      <c r="S18" s="42">
        <v>15</v>
      </c>
      <c r="T18" s="42">
        <v>16</v>
      </c>
      <c r="U18" s="42">
        <v>17</v>
      </c>
      <c r="V18" s="42">
        <v>18</v>
      </c>
      <c r="W18" s="42">
        <v>19</v>
      </c>
      <c r="X18" s="42">
        <v>20</v>
      </c>
      <c r="Y18" s="42">
        <v>21</v>
      </c>
      <c r="Z18" s="42">
        <v>22</v>
      </c>
      <c r="AA18" s="42">
        <v>23</v>
      </c>
      <c r="AB18" s="42">
        <v>24</v>
      </c>
      <c r="AC18" s="42">
        <v>25</v>
      </c>
      <c r="AD18" s="42">
        <v>26</v>
      </c>
      <c r="AE18" s="42">
        <v>27</v>
      </c>
      <c r="AF18" s="42">
        <v>28</v>
      </c>
      <c r="AG18" s="42">
        <v>29</v>
      </c>
      <c r="AH18" s="42">
        <v>30</v>
      </c>
      <c r="AI18" s="42">
        <v>31</v>
      </c>
      <c r="AJ18" s="42">
        <v>32</v>
      </c>
      <c r="AK18" s="42">
        <v>33</v>
      </c>
      <c r="AL18" s="42">
        <v>34</v>
      </c>
      <c r="AM18" s="42">
        <v>35</v>
      </c>
      <c r="AN18" s="42">
        <v>36</v>
      </c>
      <c r="AO18" s="42">
        <v>37</v>
      </c>
      <c r="AP18" s="42">
        <v>38</v>
      </c>
      <c r="AQ18" s="42">
        <v>39</v>
      </c>
      <c r="AR18" s="42">
        <v>40</v>
      </c>
      <c r="AS18" s="291"/>
      <c r="AT18" s="22"/>
    </row>
    <row r="19" spans="1:46" ht="25.5" customHeight="1" x14ac:dyDescent="0.25">
      <c r="A19" s="22"/>
      <c r="B19" s="288" t="s">
        <v>13</v>
      </c>
      <c r="C19" s="288"/>
      <c r="D19" s="288"/>
      <c r="E19" s="121">
        <v>20</v>
      </c>
      <c r="F19" s="121">
        <v>20</v>
      </c>
      <c r="G19" s="121">
        <v>20</v>
      </c>
      <c r="H19" s="121">
        <v>20</v>
      </c>
      <c r="I19" s="121">
        <v>20</v>
      </c>
      <c r="J19" s="121"/>
      <c r="K19" s="121"/>
      <c r="L19" s="121"/>
      <c r="M19" s="121"/>
      <c r="N19" s="121"/>
      <c r="O19" s="120"/>
      <c r="P19" s="120"/>
      <c r="Q19" s="120"/>
      <c r="R19" s="120"/>
      <c r="S19" s="120"/>
      <c r="T19" s="120"/>
      <c r="U19" s="120"/>
      <c r="V19" s="120"/>
      <c r="W19" s="120"/>
      <c r="X19" s="120"/>
      <c r="Y19" s="120"/>
      <c r="Z19" s="120"/>
      <c r="AA19" s="120"/>
      <c r="AB19" s="120"/>
      <c r="AC19" s="120"/>
      <c r="AD19" s="18"/>
      <c r="AE19" s="18"/>
      <c r="AF19" s="18"/>
      <c r="AG19" s="18"/>
      <c r="AH19" s="18"/>
      <c r="AI19" s="18"/>
      <c r="AJ19" s="18"/>
      <c r="AK19" s="18"/>
      <c r="AL19" s="18"/>
      <c r="AM19" s="18"/>
      <c r="AN19" s="18"/>
      <c r="AO19" s="18"/>
      <c r="AP19" s="18"/>
      <c r="AQ19" s="18"/>
      <c r="AR19" s="18"/>
      <c r="AS19" s="21">
        <f>IF(SUM(E19:AR19)=0," ",SUM(E19:AR19))</f>
        <v>100</v>
      </c>
      <c r="AT19" s="22"/>
    </row>
    <row r="20" spans="1:46" ht="15.9" customHeight="1"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row>
  </sheetData>
  <sheetProtection selectLockedCells="1"/>
  <mergeCells count="14">
    <mergeCell ref="AS11:AS13"/>
    <mergeCell ref="B13:D13"/>
    <mergeCell ref="B11:AR12"/>
    <mergeCell ref="B19:D19"/>
    <mergeCell ref="B14:D14"/>
    <mergeCell ref="AS16:AS18"/>
    <mergeCell ref="B18:D18"/>
    <mergeCell ref="B16:AR17"/>
    <mergeCell ref="B9:D9"/>
    <mergeCell ref="B1:AS2"/>
    <mergeCell ref="B8:D8"/>
    <mergeCell ref="AS6:AS8"/>
    <mergeCell ref="B3:AS4"/>
    <mergeCell ref="B6:AR7"/>
  </mergeCells>
  <phoneticPr fontId="2" type="noConversion"/>
  <dataValidations count="2">
    <dataValidation allowBlank="1" showInputMessage="1" showErrorMessage="1" prompt="Sorunun puan değerini giriniz." sqref="Y9:AR9 O19:AR19 Y14:AR14" xr:uid="{00000000-0002-0000-0400-000000000000}"/>
    <dataValidation allowBlank="1" showInputMessage="1" showErrorMessage="1" prompt="Sorunun puan değerini giriniz." sqref="E19:N19 E9:X9 E14:X14" xr:uid="{00000000-0002-0000-0400-000001000000}">
      <formula1>0</formula1>
      <formula2>0</formula2>
    </dataValidation>
  </dataValidations>
  <pageMargins left="0.59" right="0.12" top="1.52" bottom="0.78740157480314965" header="0.53" footer="0.59055118110236227"/>
  <pageSetup paperSize="9" orientation="landscape" r:id="rId1"/>
  <headerFooter alignWithMargins="0"/>
  <rowBreaks count="1" manualBreakCount="1">
    <brk id="20" max="4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1">
    <tabColor indexed="44"/>
  </sheetPr>
  <dimension ref="A1:AS206"/>
  <sheetViews>
    <sheetView topLeftCell="A179" zoomScaleNormal="100" zoomScaleSheetLayoutView="85" workbookViewId="0">
      <selection activeCell="A4" sqref="A4:E4"/>
    </sheetView>
  </sheetViews>
  <sheetFormatPr defaultColWidth="9.109375" defaultRowHeight="13.2" x14ac:dyDescent="0.25"/>
  <cols>
    <col min="1" max="1" width="3.88671875" style="4" customWidth="1"/>
    <col min="2" max="2" width="8.5546875" style="4" customWidth="1"/>
    <col min="3" max="3" width="11" style="4" customWidth="1"/>
    <col min="4" max="4" width="10.5546875" style="4" customWidth="1"/>
    <col min="5" max="5" width="9.44140625" style="4" customWidth="1"/>
    <col min="6" max="6" width="4.44140625" style="4" customWidth="1"/>
    <col min="7" max="7" width="5.109375" style="4" customWidth="1"/>
    <col min="8" max="8" width="4.5546875" style="4" customWidth="1"/>
    <col min="9" max="10" width="9.6640625" style="4" bestFit="1" customWidth="1"/>
    <col min="11" max="14" width="2.44140625" style="4" customWidth="1"/>
    <col min="15" max="15" width="9.6640625" style="4" bestFit="1" customWidth="1"/>
    <col min="16" max="21" width="2.44140625" style="4" customWidth="1"/>
    <col min="22" max="22" width="9.6640625" style="4" bestFit="1" customWidth="1"/>
    <col min="23" max="25" width="2.44140625" style="4" customWidth="1"/>
    <col min="26" max="26" width="7.5546875" style="4" customWidth="1"/>
    <col min="27" max="27" width="16.5546875" style="4" customWidth="1"/>
    <col min="28" max="45" width="9.109375" style="160"/>
    <col min="46" max="16384" width="9.109375" style="4"/>
  </cols>
  <sheetData>
    <row r="1" spans="1:27" x14ac:dyDescent="0.25">
      <c r="A1" s="302" t="str">
        <f>'K. Bilgiler'!H6</f>
        <v>VAKFIKEBİR MESLEK YÜKSEKOKULU</v>
      </c>
      <c r="B1" s="303"/>
      <c r="C1" s="303"/>
      <c r="D1" s="303"/>
      <c r="E1" s="303"/>
      <c r="F1" s="303"/>
      <c r="G1" s="303"/>
      <c r="H1" s="303"/>
      <c r="I1" s="303"/>
      <c r="J1" s="303"/>
      <c r="K1" s="303"/>
      <c r="L1" s="303"/>
      <c r="M1" s="303"/>
      <c r="N1" s="303"/>
      <c r="O1" s="303"/>
      <c r="P1" s="303"/>
      <c r="Q1" s="303"/>
      <c r="R1" s="303"/>
      <c r="S1" s="303"/>
      <c r="T1" s="303"/>
      <c r="U1" s="303"/>
      <c r="V1" s="303"/>
      <c r="W1" s="303"/>
      <c r="X1" s="303"/>
      <c r="Y1" s="303"/>
    </row>
    <row r="2" spans="1:27" ht="17.25" customHeight="1" x14ac:dyDescent="0.25">
      <c r="A2" s="317" t="str">
        <f>'K. Bilgiler'!H16&amp;" EĞİTİM ÖĞRETİM YILI - " &amp;'K. Bilgiler'!H18</f>
        <v xml:space="preserve"> EĞİTİM ÖĞRETİM YILI - </v>
      </c>
      <c r="B2" s="318"/>
      <c r="C2" s="318"/>
      <c r="D2" s="318"/>
      <c r="E2" s="318"/>
      <c r="F2" s="318"/>
      <c r="G2" s="318"/>
      <c r="H2" s="318"/>
      <c r="I2" s="318"/>
      <c r="J2" s="318"/>
      <c r="K2" s="318"/>
      <c r="L2" s="318"/>
      <c r="M2" s="318"/>
      <c r="N2" s="318"/>
      <c r="O2" s="318"/>
      <c r="P2" s="318"/>
      <c r="Q2" s="318"/>
      <c r="R2" s="318"/>
      <c r="S2" s="318"/>
      <c r="T2" s="318"/>
      <c r="U2" s="318"/>
      <c r="V2" s="318"/>
      <c r="W2" s="318"/>
      <c r="X2" s="318"/>
      <c r="Y2" s="318"/>
      <c r="Z2" s="316"/>
      <c r="AA2" s="316"/>
    </row>
    <row r="3" spans="1:27" ht="16.5" customHeight="1" x14ac:dyDescent="0.25">
      <c r="A3" s="315" t="str">
        <f>'K. Bilgiler'!H12&amp;" / "&amp;'K. Bilgiler'!H8&amp;" - "&amp;'K. Bilgiler'!H10&amp;" DERSİ "&amp;" 1. SINAV ANALİZİ"</f>
        <v xml:space="preserve"> /  -  DERSİ  1. SINAV ANALİZİ</v>
      </c>
      <c r="B3" s="315"/>
      <c r="C3" s="315"/>
      <c r="D3" s="315"/>
      <c r="E3" s="315"/>
      <c r="F3" s="315"/>
      <c r="G3" s="315"/>
      <c r="H3" s="315"/>
      <c r="I3" s="315"/>
      <c r="J3" s="315"/>
      <c r="K3" s="315"/>
      <c r="L3" s="315"/>
      <c r="M3" s="315"/>
      <c r="N3" s="315"/>
      <c r="O3" s="315"/>
      <c r="P3" s="315"/>
      <c r="Q3" s="315"/>
      <c r="R3" s="315"/>
      <c r="S3" s="315"/>
      <c r="T3" s="315"/>
      <c r="U3" s="315"/>
      <c r="V3" s="315"/>
      <c r="W3" s="315"/>
      <c r="X3" s="315"/>
      <c r="Y3" s="315"/>
      <c r="Z3" s="316"/>
      <c r="AA3" s="316"/>
    </row>
    <row r="4" spans="1:27" ht="224.25" customHeight="1" x14ac:dyDescent="0.25">
      <c r="A4" s="309" t="s">
        <v>121</v>
      </c>
      <c r="B4" s="310"/>
      <c r="C4" s="310"/>
      <c r="D4" s="310"/>
      <c r="E4" s="311"/>
      <c r="F4" s="171"/>
      <c r="G4" s="171"/>
      <c r="H4" s="171"/>
      <c r="I4" s="171"/>
      <c r="J4" s="171"/>
      <c r="K4" s="119"/>
      <c r="L4" s="119"/>
      <c r="M4" s="171"/>
      <c r="N4" s="171"/>
      <c r="O4" s="171"/>
      <c r="P4" s="171"/>
      <c r="Q4" s="119"/>
      <c r="R4" s="119"/>
      <c r="S4" s="171"/>
      <c r="T4" s="171"/>
      <c r="U4" s="171"/>
      <c r="V4" s="171"/>
      <c r="W4" s="171"/>
      <c r="X4" s="171"/>
      <c r="Y4" s="171"/>
      <c r="Z4" s="313"/>
      <c r="AA4" s="314"/>
    </row>
    <row r="5" spans="1:27" ht="12.75" customHeight="1" x14ac:dyDescent="0.25">
      <c r="A5" s="321" t="s">
        <v>25</v>
      </c>
      <c r="B5" s="321"/>
      <c r="C5" s="321"/>
      <c r="D5" s="321"/>
      <c r="E5" s="321"/>
      <c r="F5" s="14">
        <f>IF('NOT Baremi'!E9=0," ",'NOT Baremi'!E9)</f>
        <v>5</v>
      </c>
      <c r="G5" s="14">
        <f>IF('NOT Baremi'!F9=0," ",'NOT Baremi'!F9)</f>
        <v>5</v>
      </c>
      <c r="H5" s="14">
        <f>IF('NOT Baremi'!G9=0," ",'NOT Baremi'!G9)</f>
        <v>5</v>
      </c>
      <c r="I5" s="14">
        <f>IF('NOT Baremi'!H9=0," ",'NOT Baremi'!H9)</f>
        <v>5</v>
      </c>
      <c r="J5" s="14">
        <f>IF('NOT Baremi'!I9=0," ",'NOT Baremi'!I9)</f>
        <v>5</v>
      </c>
      <c r="K5" s="14">
        <f>IF('NOT Baremi'!J9=0," ",'NOT Baremi'!J9)</f>
        <v>5</v>
      </c>
      <c r="L5" s="14">
        <f>IF('NOT Baremi'!K9=0," ",'NOT Baremi'!K9)</f>
        <v>5</v>
      </c>
      <c r="M5" s="14">
        <f>IF('NOT Baremi'!L9=0," ",'NOT Baremi'!L9)</f>
        <v>5</v>
      </c>
      <c r="N5" s="14">
        <f>IF('NOT Baremi'!M9=0," ",'NOT Baremi'!M9)</f>
        <v>5</v>
      </c>
      <c r="O5" s="14">
        <f>IF('NOT Baremi'!N9=0," ",'NOT Baremi'!N9)</f>
        <v>5</v>
      </c>
      <c r="P5" s="14">
        <f>IF('NOT Baremi'!O9=0," ",'NOT Baremi'!O9)</f>
        <v>5</v>
      </c>
      <c r="Q5" s="14">
        <f>IF('NOT Baremi'!P9=0," ",'NOT Baremi'!P9)</f>
        <v>5</v>
      </c>
      <c r="R5" s="14">
        <f>IF('NOT Baremi'!Q9=0," ",'NOT Baremi'!Q9)</f>
        <v>5</v>
      </c>
      <c r="S5" s="14">
        <f>IF('NOT Baremi'!R9=0," ",'NOT Baremi'!R9)</f>
        <v>5</v>
      </c>
      <c r="T5" s="14">
        <f>IF('NOT Baremi'!S9=0," ",'NOT Baremi'!S9)</f>
        <v>5</v>
      </c>
      <c r="U5" s="14">
        <f>IF('NOT Baremi'!T9=0," ",'NOT Baremi'!T9)</f>
        <v>5</v>
      </c>
      <c r="V5" s="14">
        <f>IF('NOT Baremi'!U9=0," ",'NOT Baremi'!U9)</f>
        <v>5</v>
      </c>
      <c r="W5" s="14">
        <f>IF('NOT Baremi'!V9=0," ",'NOT Baremi'!V9)</f>
        <v>5</v>
      </c>
      <c r="X5" s="14">
        <f>IF('NOT Baremi'!W9=0," ",'NOT Baremi'!W9)</f>
        <v>5</v>
      </c>
      <c r="Y5" s="14">
        <f>IF('NOT Baremi'!X9=0," ",'NOT Baremi'!X9)</f>
        <v>5</v>
      </c>
      <c r="Z5" s="30">
        <f>IF(SUM(F5:Y5)=0," ",SUM(F5:Y5))</f>
        <v>100</v>
      </c>
      <c r="AA5" s="319" t="s">
        <v>78</v>
      </c>
    </row>
    <row r="6" spans="1:27" ht="37.200000000000003" x14ac:dyDescent="0.25">
      <c r="A6" s="31" t="s">
        <v>0</v>
      </c>
      <c r="B6" s="31" t="s">
        <v>32</v>
      </c>
      <c r="C6" s="322" t="s">
        <v>24</v>
      </c>
      <c r="D6" s="322"/>
      <c r="E6" s="322"/>
      <c r="F6" s="13" t="str">
        <f>IF('NOT Baremi'!E9&gt;0,'NOT Baremi'!E8&amp;"."&amp;"SORU"," ")</f>
        <v>1.SORU</v>
      </c>
      <c r="G6" s="13" t="str">
        <f>IF('NOT Baremi'!F9&gt;0,'NOT Baremi'!F8&amp;"."&amp;"SORU"," ")</f>
        <v>2.SORU</v>
      </c>
      <c r="H6" s="13" t="str">
        <f>IF('NOT Baremi'!G9&gt;0,'NOT Baremi'!G8&amp;"."&amp;"SORU"," ")</f>
        <v>3.SORU</v>
      </c>
      <c r="I6" s="13" t="str">
        <f>IF('NOT Baremi'!H9&gt;0,'NOT Baremi'!H8&amp;"."&amp;"SORU"," ")</f>
        <v>4.SORU</v>
      </c>
      <c r="J6" s="13" t="str">
        <f>IF('NOT Baremi'!I9&gt;0,'NOT Baremi'!I8&amp;"."&amp;"SORU"," ")</f>
        <v>5.SORU</v>
      </c>
      <c r="K6" s="13" t="str">
        <f>IF('NOT Baremi'!J9&gt;0,'NOT Baremi'!J8&amp;"."&amp;"SORU"," ")</f>
        <v>6.SORU</v>
      </c>
      <c r="L6" s="13" t="str">
        <f>IF('NOT Baremi'!K9&gt;0,'NOT Baremi'!K8&amp;"."&amp;"SORU"," ")</f>
        <v>7.SORU</v>
      </c>
      <c r="M6" s="13" t="str">
        <f>IF('NOT Baremi'!L9&gt;0,'NOT Baremi'!L8&amp;"."&amp;"SORU"," ")</f>
        <v>8.SORU</v>
      </c>
      <c r="N6" s="13" t="str">
        <f>IF('NOT Baremi'!M9&gt;0,'NOT Baremi'!M8&amp;"."&amp;"SORU"," ")</f>
        <v>9.SORU</v>
      </c>
      <c r="O6" s="13" t="str">
        <f>IF('NOT Baremi'!N9&gt;0,'NOT Baremi'!N8&amp;"."&amp;"SORU"," ")</f>
        <v>10.SORU</v>
      </c>
      <c r="P6" s="13" t="str">
        <f>IF('NOT Baremi'!O9&gt;0,'NOT Baremi'!O8&amp;"."&amp;"SORU"," ")</f>
        <v>11.SORU</v>
      </c>
      <c r="Q6" s="13" t="str">
        <f>IF('NOT Baremi'!P9&gt;0,'NOT Baremi'!P8&amp;"."&amp;"SORU"," ")</f>
        <v>12.SORU</v>
      </c>
      <c r="R6" s="13" t="str">
        <f>IF('NOT Baremi'!Q9&gt;0,'NOT Baremi'!Q8&amp;"."&amp;"SORU"," ")</f>
        <v>13.SORU</v>
      </c>
      <c r="S6" s="13" t="str">
        <f>IF('NOT Baremi'!R9&gt;0,'NOT Baremi'!R8&amp;"."&amp;"SORU"," ")</f>
        <v>14.SORU</v>
      </c>
      <c r="T6" s="13" t="str">
        <f>IF('NOT Baremi'!S9&gt;0,'NOT Baremi'!S8&amp;"."&amp;"SORU"," ")</f>
        <v>15.SORU</v>
      </c>
      <c r="U6" s="13" t="str">
        <f>IF('NOT Baremi'!T9&gt;0,'NOT Baremi'!T8&amp;"."&amp;"SORU"," ")</f>
        <v>16.SORU</v>
      </c>
      <c r="V6" s="13" t="str">
        <f>IF('NOT Baremi'!U9&gt;0,'NOT Baremi'!U8&amp;"."&amp;"SORU"," ")</f>
        <v>17.SORU</v>
      </c>
      <c r="W6" s="13" t="str">
        <f>IF('NOT Baremi'!V9&gt;0,'NOT Baremi'!V8&amp;"."&amp;"SORU"," ")</f>
        <v>18.SORU</v>
      </c>
      <c r="X6" s="13" t="str">
        <f>IF('NOT Baremi'!W9&gt;0,'NOT Baremi'!W8&amp;"."&amp;"SORU"," ")</f>
        <v>19.SORU</v>
      </c>
      <c r="Y6" s="13" t="str">
        <f>IF('NOT Baremi'!X9&gt;0,'NOT Baremi'!X8&amp;"."&amp;"SORU"," ")</f>
        <v>20.SORU</v>
      </c>
      <c r="Z6" s="16" t="s">
        <v>27</v>
      </c>
      <c r="AA6" s="320"/>
    </row>
    <row r="7" spans="1:27" ht="12" customHeight="1" x14ac:dyDescent="0.25">
      <c r="A7" s="32">
        <f>'S. Listesi'!E4</f>
        <v>1</v>
      </c>
      <c r="B7" s="33" t="str">
        <f>IF('S. Listesi'!F4=0," ",'S. Listesi'!F4)</f>
        <v xml:space="preserve"> </v>
      </c>
      <c r="C7" s="312" t="str">
        <f>IF('S. Listesi'!G4=0," ",'S. Listesi'!G4)</f>
        <v xml:space="preserve"> </v>
      </c>
      <c r="D7" s="312"/>
      <c r="E7" s="312"/>
      <c r="F7" s="133"/>
      <c r="G7" s="133"/>
      <c r="H7" s="133"/>
      <c r="I7" s="133"/>
      <c r="J7" s="133"/>
      <c r="K7" s="133"/>
      <c r="L7" s="133"/>
      <c r="M7" s="133"/>
      <c r="N7" s="133"/>
      <c r="O7" s="133"/>
      <c r="P7" s="133"/>
      <c r="Q7" s="133"/>
      <c r="R7" s="133"/>
      <c r="S7" s="133"/>
      <c r="T7" s="133"/>
      <c r="U7" s="133"/>
      <c r="V7" s="133"/>
      <c r="W7" s="133"/>
      <c r="X7" s="133"/>
      <c r="Y7" s="133"/>
      <c r="Z7" s="17" t="str">
        <f t="shared" ref="Z7:Z38" si="0">IF(COUNTBLANK(F7:Y7)=COLUMNS(F7:Y7)," ",IF(SUM(F7:Y7)=0,0,SUM(F7:Y7)))</f>
        <v xml:space="preserve"> </v>
      </c>
      <c r="AA7" s="17" t="str">
        <f t="shared" ref="AA7:AA75" si="1">IF(Z7=" "," ",IF(Z7&gt;=85,5,IF(Z7&gt;=70,4,IF(Z7&gt;=60,3,IF(Z7&gt;=50,2,IF(Z7&gt;=0,1,0))))))</f>
        <v xml:space="preserve"> </v>
      </c>
    </row>
    <row r="8" spans="1:27" ht="12" customHeight="1" x14ac:dyDescent="0.25">
      <c r="A8" s="32">
        <f>'S. Listesi'!E5</f>
        <v>2</v>
      </c>
      <c r="B8" s="33" t="str">
        <f>IF('S. Listesi'!F5=0," ",'S. Listesi'!F5)</f>
        <v xml:space="preserve"> </v>
      </c>
      <c r="C8" s="312" t="str">
        <f>IF('S. Listesi'!G5=0," ",'S. Listesi'!G5)</f>
        <v xml:space="preserve"> </v>
      </c>
      <c r="D8" s="312"/>
      <c r="E8" s="312"/>
      <c r="F8" s="122"/>
      <c r="G8" s="122"/>
      <c r="H8" s="122"/>
      <c r="I8" s="122"/>
      <c r="J8" s="122"/>
      <c r="K8" s="122"/>
      <c r="L8" s="122"/>
      <c r="M8" s="122"/>
      <c r="N8" s="122"/>
      <c r="O8" s="122"/>
      <c r="P8" s="122"/>
      <c r="Q8" s="122"/>
      <c r="R8" s="122"/>
      <c r="S8" s="122"/>
      <c r="T8" s="122"/>
      <c r="U8" s="122"/>
      <c r="V8" s="122"/>
      <c r="W8" s="122"/>
      <c r="X8" s="122"/>
      <c r="Y8" s="122"/>
      <c r="Z8" s="17" t="str">
        <f t="shared" si="0"/>
        <v xml:space="preserve"> </v>
      </c>
      <c r="AA8" s="17" t="str">
        <f t="shared" si="1"/>
        <v xml:space="preserve"> </v>
      </c>
    </row>
    <row r="9" spans="1:27" ht="12" customHeight="1" x14ac:dyDescent="0.25">
      <c r="A9" s="32">
        <f>'S. Listesi'!E6</f>
        <v>3</v>
      </c>
      <c r="B9" s="33" t="str">
        <f>IF('S. Listesi'!F6=0," ",'S. Listesi'!F6)</f>
        <v xml:space="preserve"> </v>
      </c>
      <c r="C9" s="312" t="str">
        <f>IF('S. Listesi'!G6=0," ",'S. Listesi'!G6)</f>
        <v xml:space="preserve"> </v>
      </c>
      <c r="D9" s="312"/>
      <c r="E9" s="312"/>
      <c r="F9" s="133"/>
      <c r="G9" s="133"/>
      <c r="H9" s="133"/>
      <c r="I9" s="133"/>
      <c r="J9" s="133"/>
      <c r="K9" s="133"/>
      <c r="L9" s="133"/>
      <c r="M9" s="133"/>
      <c r="N9" s="133"/>
      <c r="O9" s="133"/>
      <c r="P9" s="133"/>
      <c r="Q9" s="133"/>
      <c r="R9" s="133"/>
      <c r="S9" s="133"/>
      <c r="T9" s="133"/>
      <c r="U9" s="133"/>
      <c r="V9" s="133"/>
      <c r="W9" s="133"/>
      <c r="X9" s="133"/>
      <c r="Y9" s="133"/>
      <c r="Z9" s="17" t="str">
        <f t="shared" si="0"/>
        <v xml:space="preserve"> </v>
      </c>
      <c r="AA9" s="17" t="str">
        <f>IF(Z9=" "," ",IF(Z9&gt;=85,5,IF(Z9&gt;=70,4,IF(Z9&gt;=60,3,IF(Z9&gt;=50,2,IF(Z9&gt;=0,1,0))))))</f>
        <v xml:space="preserve"> </v>
      </c>
    </row>
    <row r="10" spans="1:27" ht="12" customHeight="1" x14ac:dyDescent="0.25">
      <c r="A10" s="32">
        <f>'S. Listesi'!E7</f>
        <v>4</v>
      </c>
      <c r="B10" s="33" t="str">
        <f>IF('S. Listesi'!F7=0," ",'S. Listesi'!F7)</f>
        <v xml:space="preserve"> </v>
      </c>
      <c r="C10" s="312" t="str">
        <f>IF('S. Listesi'!G7=0," ",'S. Listesi'!G7)</f>
        <v xml:space="preserve"> </v>
      </c>
      <c r="D10" s="312"/>
      <c r="E10" s="312"/>
      <c r="F10" s="133"/>
      <c r="G10" s="133"/>
      <c r="H10" s="133"/>
      <c r="I10" s="133"/>
      <c r="J10" s="133"/>
      <c r="K10" s="133"/>
      <c r="L10" s="133"/>
      <c r="M10" s="133"/>
      <c r="N10" s="133"/>
      <c r="O10" s="133"/>
      <c r="P10" s="122"/>
      <c r="Q10" s="122"/>
      <c r="R10" s="122"/>
      <c r="S10" s="122"/>
      <c r="T10" s="122"/>
      <c r="U10" s="122"/>
      <c r="V10" s="122"/>
      <c r="W10" s="122"/>
      <c r="X10" s="122"/>
      <c r="Y10" s="122"/>
      <c r="Z10" s="17" t="str">
        <f t="shared" si="0"/>
        <v xml:space="preserve"> </v>
      </c>
      <c r="AA10" s="17" t="str">
        <f t="shared" si="1"/>
        <v xml:space="preserve"> </v>
      </c>
    </row>
    <row r="11" spans="1:27" ht="12" customHeight="1" x14ac:dyDescent="0.25">
      <c r="A11" s="32">
        <f>'S. Listesi'!E8</f>
        <v>5</v>
      </c>
      <c r="B11" s="33" t="str">
        <f>IF('S. Listesi'!F8=0," ",'S. Listesi'!F8)</f>
        <v xml:space="preserve"> </v>
      </c>
      <c r="C11" s="312" t="str">
        <f>IF('S. Listesi'!G8=0," ",'S. Listesi'!G8)</f>
        <v xml:space="preserve"> </v>
      </c>
      <c r="D11" s="312"/>
      <c r="E11" s="312"/>
      <c r="F11" s="133"/>
      <c r="G11" s="133"/>
      <c r="H11" s="133"/>
      <c r="I11" s="133"/>
      <c r="J11" s="133"/>
      <c r="K11" s="133"/>
      <c r="L11" s="133"/>
      <c r="M11" s="133"/>
      <c r="N11" s="133"/>
      <c r="O11" s="133"/>
      <c r="P11" s="133"/>
      <c r="Q11" s="133"/>
      <c r="R11" s="133"/>
      <c r="S11" s="133"/>
      <c r="T11" s="133"/>
      <c r="U11" s="133"/>
      <c r="V11" s="133"/>
      <c r="W11" s="133"/>
      <c r="X11" s="133"/>
      <c r="Y11" s="133"/>
      <c r="Z11" s="17" t="str">
        <f t="shared" si="0"/>
        <v xml:space="preserve"> </v>
      </c>
      <c r="AA11" s="17" t="str">
        <f t="shared" si="1"/>
        <v xml:space="preserve"> </v>
      </c>
    </row>
    <row r="12" spans="1:27" ht="12" customHeight="1" x14ac:dyDescent="0.25">
      <c r="A12" s="32">
        <f>'S. Listesi'!E9</f>
        <v>6</v>
      </c>
      <c r="B12" s="33" t="str">
        <f>IF('S. Listesi'!F9=0," ",'S. Listesi'!F9)</f>
        <v xml:space="preserve"> </v>
      </c>
      <c r="C12" s="312" t="str">
        <f>IF('S. Listesi'!G9=0," ",'S. Listesi'!G9)</f>
        <v xml:space="preserve"> </v>
      </c>
      <c r="D12" s="312"/>
      <c r="E12" s="312"/>
      <c r="F12" s="122"/>
      <c r="G12" s="122"/>
      <c r="H12" s="122"/>
      <c r="I12" s="122"/>
      <c r="J12" s="122"/>
      <c r="K12" s="122"/>
      <c r="L12" s="122"/>
      <c r="M12" s="122"/>
      <c r="N12" s="122"/>
      <c r="O12" s="122"/>
      <c r="P12" s="122"/>
      <c r="Q12" s="122"/>
      <c r="R12" s="122"/>
      <c r="S12" s="122"/>
      <c r="T12" s="122"/>
      <c r="U12" s="122"/>
      <c r="V12" s="122"/>
      <c r="W12" s="122"/>
      <c r="X12" s="122"/>
      <c r="Y12" s="122"/>
      <c r="Z12" s="17" t="str">
        <f t="shared" si="0"/>
        <v xml:space="preserve"> </v>
      </c>
      <c r="AA12" s="17" t="str">
        <f t="shared" si="1"/>
        <v xml:space="preserve"> </v>
      </c>
    </row>
    <row r="13" spans="1:27" ht="12" customHeight="1" x14ac:dyDescent="0.25">
      <c r="A13" s="32">
        <f>'S. Listesi'!E10</f>
        <v>7</v>
      </c>
      <c r="B13" s="33" t="str">
        <f>IF('S. Listesi'!F10=0," ",'S. Listesi'!F10)</f>
        <v xml:space="preserve"> </v>
      </c>
      <c r="C13" s="312" t="str">
        <f>IF('S. Listesi'!G10=0," ",'S. Listesi'!G10)</f>
        <v xml:space="preserve"> </v>
      </c>
      <c r="D13" s="312"/>
      <c r="E13" s="312"/>
      <c r="F13" s="133"/>
      <c r="G13" s="133"/>
      <c r="H13" s="133"/>
      <c r="I13" s="133"/>
      <c r="J13" s="133"/>
      <c r="K13" s="133"/>
      <c r="L13" s="133"/>
      <c r="M13" s="133"/>
      <c r="N13" s="133"/>
      <c r="O13" s="133"/>
      <c r="P13" s="133"/>
      <c r="Q13" s="133"/>
      <c r="R13" s="133"/>
      <c r="S13" s="133"/>
      <c r="T13" s="133"/>
      <c r="U13" s="133"/>
      <c r="V13" s="133"/>
      <c r="W13" s="133"/>
      <c r="X13" s="133"/>
      <c r="Y13" s="133"/>
      <c r="Z13" s="17" t="str">
        <f t="shared" si="0"/>
        <v xml:space="preserve"> </v>
      </c>
      <c r="AA13" s="17" t="str">
        <f t="shared" si="1"/>
        <v xml:space="preserve"> </v>
      </c>
    </row>
    <row r="14" spans="1:27" ht="12" customHeight="1" x14ac:dyDescent="0.25">
      <c r="A14" s="32">
        <f>'S. Listesi'!E11</f>
        <v>8</v>
      </c>
      <c r="B14" s="33" t="str">
        <f>IF('S. Listesi'!F11=0," ",'S. Listesi'!F11)</f>
        <v xml:space="preserve"> </v>
      </c>
      <c r="C14" s="312" t="str">
        <f>IF('S. Listesi'!G11=0," ",'S. Listesi'!G11)</f>
        <v xml:space="preserve"> </v>
      </c>
      <c r="D14" s="312"/>
      <c r="E14" s="312"/>
      <c r="F14" s="122"/>
      <c r="G14" s="122"/>
      <c r="H14" s="122"/>
      <c r="I14" s="122"/>
      <c r="J14" s="122"/>
      <c r="K14" s="122"/>
      <c r="L14" s="122"/>
      <c r="M14" s="122"/>
      <c r="N14" s="122"/>
      <c r="O14" s="122"/>
      <c r="P14" s="122"/>
      <c r="Q14" s="122"/>
      <c r="R14" s="122"/>
      <c r="S14" s="122"/>
      <c r="T14" s="122"/>
      <c r="U14" s="122"/>
      <c r="V14" s="122"/>
      <c r="W14" s="122"/>
      <c r="X14" s="122"/>
      <c r="Y14" s="122"/>
      <c r="Z14" s="17" t="str">
        <f t="shared" si="0"/>
        <v xml:space="preserve"> </v>
      </c>
      <c r="AA14" s="17" t="str">
        <f t="shared" si="1"/>
        <v xml:space="preserve"> </v>
      </c>
    </row>
    <row r="15" spans="1:27" ht="12" customHeight="1" x14ac:dyDescent="0.25">
      <c r="A15" s="32">
        <f>'S. Listesi'!E12</f>
        <v>9</v>
      </c>
      <c r="B15" s="33" t="str">
        <f>IF('S. Listesi'!F12=0," ",'S. Listesi'!F12)</f>
        <v xml:space="preserve"> </v>
      </c>
      <c r="C15" s="312" t="str">
        <f>IF('S. Listesi'!G12=0," ",'S. Listesi'!G12)</f>
        <v xml:space="preserve"> </v>
      </c>
      <c r="D15" s="312"/>
      <c r="E15" s="312"/>
      <c r="F15" s="133"/>
      <c r="G15" s="133"/>
      <c r="H15" s="133"/>
      <c r="I15" s="133"/>
      <c r="J15" s="133"/>
      <c r="K15" s="133"/>
      <c r="L15" s="133"/>
      <c r="M15" s="133"/>
      <c r="N15" s="133"/>
      <c r="O15" s="133"/>
      <c r="P15" s="133"/>
      <c r="Q15" s="133"/>
      <c r="R15" s="133"/>
      <c r="S15" s="133"/>
      <c r="T15" s="133"/>
      <c r="U15" s="133"/>
      <c r="V15" s="133"/>
      <c r="W15" s="133"/>
      <c r="X15" s="133"/>
      <c r="Y15" s="133"/>
      <c r="Z15" s="17" t="str">
        <f t="shared" si="0"/>
        <v xml:space="preserve"> </v>
      </c>
      <c r="AA15" s="17" t="str">
        <f t="shared" si="1"/>
        <v xml:space="preserve"> </v>
      </c>
    </row>
    <row r="16" spans="1:27" ht="12" customHeight="1" x14ac:dyDescent="0.25">
      <c r="A16" s="32">
        <f>'S. Listesi'!E13</f>
        <v>10</v>
      </c>
      <c r="B16" s="33" t="str">
        <f>IF('S. Listesi'!F13=0," ",'S. Listesi'!F13)</f>
        <v xml:space="preserve"> </v>
      </c>
      <c r="C16" s="312" t="str">
        <f>IF('S. Listesi'!G13=0," ",'S. Listesi'!G13)</f>
        <v xml:space="preserve"> </v>
      </c>
      <c r="D16" s="312"/>
      <c r="E16" s="312"/>
      <c r="F16" s="122"/>
      <c r="G16" s="122"/>
      <c r="H16" s="122"/>
      <c r="I16" s="122"/>
      <c r="J16" s="122"/>
      <c r="K16" s="122"/>
      <c r="L16" s="122"/>
      <c r="M16" s="122"/>
      <c r="N16" s="122"/>
      <c r="O16" s="122"/>
      <c r="P16" s="122"/>
      <c r="Q16" s="122"/>
      <c r="R16" s="122"/>
      <c r="S16" s="122"/>
      <c r="T16" s="122"/>
      <c r="U16" s="122"/>
      <c r="V16" s="122"/>
      <c r="W16" s="122"/>
      <c r="X16" s="122"/>
      <c r="Y16" s="122"/>
      <c r="Z16" s="17" t="str">
        <f t="shared" si="0"/>
        <v xml:space="preserve"> </v>
      </c>
      <c r="AA16" s="17" t="str">
        <f t="shared" si="1"/>
        <v xml:space="preserve"> </v>
      </c>
    </row>
    <row r="17" spans="1:27" ht="12" customHeight="1" x14ac:dyDescent="0.25">
      <c r="A17" s="32">
        <f>'S. Listesi'!E14</f>
        <v>11</v>
      </c>
      <c r="B17" s="33" t="str">
        <f>IF('S. Listesi'!F14=0," ",'S. Listesi'!F14)</f>
        <v xml:space="preserve"> </v>
      </c>
      <c r="C17" s="312" t="str">
        <f>IF('S. Listesi'!G14=0," ",'S. Listesi'!G14)</f>
        <v xml:space="preserve"> </v>
      </c>
      <c r="D17" s="312"/>
      <c r="E17" s="312"/>
      <c r="F17" s="133"/>
      <c r="G17" s="133"/>
      <c r="H17" s="133"/>
      <c r="I17" s="133"/>
      <c r="J17" s="133"/>
      <c r="K17" s="133"/>
      <c r="L17" s="133"/>
      <c r="M17" s="133"/>
      <c r="N17" s="133"/>
      <c r="O17" s="133"/>
      <c r="P17" s="133"/>
      <c r="Q17" s="133"/>
      <c r="R17" s="133"/>
      <c r="S17" s="133"/>
      <c r="T17" s="133"/>
      <c r="U17" s="133"/>
      <c r="V17" s="133"/>
      <c r="W17" s="133"/>
      <c r="X17" s="133"/>
      <c r="Y17" s="133"/>
      <c r="Z17" s="17" t="str">
        <f t="shared" si="0"/>
        <v xml:space="preserve"> </v>
      </c>
      <c r="AA17" s="17" t="str">
        <f t="shared" si="1"/>
        <v xml:space="preserve"> </v>
      </c>
    </row>
    <row r="18" spans="1:27" ht="12" customHeight="1" x14ac:dyDescent="0.25">
      <c r="A18" s="32">
        <f>'S. Listesi'!E15</f>
        <v>12</v>
      </c>
      <c r="B18" s="33" t="str">
        <f>IF('S. Listesi'!F15=0," ",'S. Listesi'!F15)</f>
        <v xml:space="preserve"> </v>
      </c>
      <c r="C18" s="312" t="str">
        <f>IF('S. Listesi'!G15=0," ",'S. Listesi'!G15)</f>
        <v xml:space="preserve"> </v>
      </c>
      <c r="D18" s="312"/>
      <c r="E18" s="312"/>
      <c r="F18" s="122"/>
      <c r="G18" s="122"/>
      <c r="H18" s="122"/>
      <c r="I18" s="122"/>
      <c r="J18" s="122"/>
      <c r="K18" s="122"/>
      <c r="L18" s="122"/>
      <c r="M18" s="122"/>
      <c r="N18" s="122"/>
      <c r="O18" s="122"/>
      <c r="P18" s="122"/>
      <c r="Q18" s="122"/>
      <c r="R18" s="122"/>
      <c r="S18" s="122"/>
      <c r="T18" s="122"/>
      <c r="U18" s="122"/>
      <c r="V18" s="122"/>
      <c r="W18" s="122"/>
      <c r="X18" s="122"/>
      <c r="Y18" s="122"/>
      <c r="Z18" s="17" t="str">
        <f t="shared" si="0"/>
        <v xml:space="preserve"> </v>
      </c>
      <c r="AA18" s="17" t="str">
        <f t="shared" si="1"/>
        <v xml:space="preserve"> </v>
      </c>
    </row>
    <row r="19" spans="1:27" ht="12" customHeight="1" x14ac:dyDescent="0.25">
      <c r="A19" s="32">
        <f>'S. Listesi'!E16</f>
        <v>13</v>
      </c>
      <c r="B19" s="33" t="str">
        <f>IF('S. Listesi'!F16=0," ",'S. Listesi'!F16)</f>
        <v xml:space="preserve"> </v>
      </c>
      <c r="C19" s="312" t="str">
        <f>IF('S. Listesi'!G16=0," ",'S. Listesi'!G16)</f>
        <v xml:space="preserve"> </v>
      </c>
      <c r="D19" s="312"/>
      <c r="E19" s="312"/>
      <c r="F19" s="133"/>
      <c r="G19" s="133"/>
      <c r="H19" s="133"/>
      <c r="I19" s="133"/>
      <c r="J19" s="133"/>
      <c r="K19" s="133"/>
      <c r="L19" s="133"/>
      <c r="M19" s="133"/>
      <c r="N19" s="133"/>
      <c r="O19" s="133"/>
      <c r="P19" s="133"/>
      <c r="Q19" s="133"/>
      <c r="R19" s="133"/>
      <c r="S19" s="133"/>
      <c r="T19" s="133"/>
      <c r="U19" s="133"/>
      <c r="V19" s="133"/>
      <c r="W19" s="133"/>
      <c r="X19" s="133"/>
      <c r="Y19" s="133"/>
      <c r="Z19" s="17" t="str">
        <f t="shared" si="0"/>
        <v xml:space="preserve"> </v>
      </c>
      <c r="AA19" s="17" t="str">
        <f t="shared" si="1"/>
        <v xml:space="preserve"> </v>
      </c>
    </row>
    <row r="20" spans="1:27" ht="12" customHeight="1" x14ac:dyDescent="0.25">
      <c r="A20" s="32">
        <f>'S. Listesi'!E17</f>
        <v>14</v>
      </c>
      <c r="B20" s="33" t="str">
        <f>IF('S. Listesi'!F17=0," ",'S. Listesi'!F17)</f>
        <v xml:space="preserve"> </v>
      </c>
      <c r="C20" s="312" t="str">
        <f>IF('S. Listesi'!G17=0," ",'S. Listesi'!G17)</f>
        <v xml:space="preserve"> </v>
      </c>
      <c r="D20" s="312"/>
      <c r="E20" s="312"/>
      <c r="F20" s="122"/>
      <c r="G20" s="122"/>
      <c r="H20" s="122"/>
      <c r="I20" s="122"/>
      <c r="J20" s="122"/>
      <c r="K20" s="122"/>
      <c r="L20" s="122"/>
      <c r="M20" s="122"/>
      <c r="N20" s="122"/>
      <c r="O20" s="122"/>
      <c r="P20" s="122"/>
      <c r="Q20" s="122"/>
      <c r="R20" s="122"/>
      <c r="S20" s="122"/>
      <c r="T20" s="122"/>
      <c r="U20" s="122"/>
      <c r="V20" s="122"/>
      <c r="W20" s="122"/>
      <c r="X20" s="122"/>
      <c r="Y20" s="122"/>
      <c r="Z20" s="17" t="str">
        <f t="shared" si="0"/>
        <v xml:space="preserve"> </v>
      </c>
      <c r="AA20" s="17" t="str">
        <f t="shared" si="1"/>
        <v xml:space="preserve"> </v>
      </c>
    </row>
    <row r="21" spans="1:27" ht="12" customHeight="1" x14ac:dyDescent="0.25">
      <c r="A21" s="32">
        <f>'S. Listesi'!E18</f>
        <v>15</v>
      </c>
      <c r="B21" s="33" t="str">
        <f>IF('S. Listesi'!F18=0," ",'S. Listesi'!F18)</f>
        <v xml:space="preserve"> </v>
      </c>
      <c r="C21" s="312" t="str">
        <f>IF('S. Listesi'!G18=0," ",'S. Listesi'!G18)</f>
        <v xml:space="preserve"> </v>
      </c>
      <c r="D21" s="312"/>
      <c r="E21" s="312"/>
      <c r="F21" s="133"/>
      <c r="G21" s="133"/>
      <c r="H21" s="133"/>
      <c r="I21" s="133"/>
      <c r="J21" s="133"/>
      <c r="K21" s="133"/>
      <c r="L21" s="133"/>
      <c r="M21" s="133"/>
      <c r="N21" s="133"/>
      <c r="O21" s="133"/>
      <c r="P21" s="133"/>
      <c r="Q21" s="133"/>
      <c r="R21" s="133"/>
      <c r="S21" s="133"/>
      <c r="T21" s="133"/>
      <c r="U21" s="133"/>
      <c r="V21" s="133"/>
      <c r="W21" s="133"/>
      <c r="X21" s="133"/>
      <c r="Y21" s="133"/>
      <c r="Z21" s="17" t="str">
        <f t="shared" si="0"/>
        <v xml:space="preserve"> </v>
      </c>
      <c r="AA21" s="17" t="str">
        <f t="shared" si="1"/>
        <v xml:space="preserve"> </v>
      </c>
    </row>
    <row r="22" spans="1:27" ht="12" customHeight="1" x14ac:dyDescent="0.25">
      <c r="A22" s="32">
        <f>'S. Listesi'!E19</f>
        <v>16</v>
      </c>
      <c r="B22" s="33" t="str">
        <f>IF('S. Listesi'!F19=0," ",'S. Listesi'!F19)</f>
        <v xml:space="preserve"> </v>
      </c>
      <c r="C22" s="312" t="str">
        <f>IF('S. Listesi'!G19=0," ",'S. Listesi'!G19)</f>
        <v xml:space="preserve"> </v>
      </c>
      <c r="D22" s="312"/>
      <c r="E22" s="312"/>
      <c r="F22" s="122"/>
      <c r="G22" s="122"/>
      <c r="H22" s="122"/>
      <c r="I22" s="122"/>
      <c r="J22" s="122"/>
      <c r="K22" s="122"/>
      <c r="L22" s="122"/>
      <c r="M22" s="122"/>
      <c r="N22" s="122"/>
      <c r="O22" s="122"/>
      <c r="P22" s="122"/>
      <c r="Q22" s="122"/>
      <c r="R22" s="122"/>
      <c r="S22" s="122"/>
      <c r="T22" s="122"/>
      <c r="U22" s="122"/>
      <c r="V22" s="122"/>
      <c r="W22" s="122"/>
      <c r="X22" s="122"/>
      <c r="Y22" s="122"/>
      <c r="Z22" s="17" t="str">
        <f t="shared" si="0"/>
        <v xml:space="preserve"> </v>
      </c>
      <c r="AA22" s="17" t="str">
        <f t="shared" si="1"/>
        <v xml:space="preserve"> </v>
      </c>
    </row>
    <row r="23" spans="1:27" ht="12" customHeight="1" x14ac:dyDescent="0.25">
      <c r="A23" s="32">
        <f>'S. Listesi'!E20</f>
        <v>17</v>
      </c>
      <c r="B23" s="33" t="str">
        <f>IF('S. Listesi'!F20=0," ",'S. Listesi'!F20)</f>
        <v xml:space="preserve"> </v>
      </c>
      <c r="C23" s="312" t="str">
        <f>IF('S. Listesi'!G20=0," ",'S. Listesi'!G20)</f>
        <v xml:space="preserve"> </v>
      </c>
      <c r="D23" s="312"/>
      <c r="E23" s="312"/>
      <c r="F23" s="133"/>
      <c r="G23" s="133"/>
      <c r="H23" s="133"/>
      <c r="I23" s="133"/>
      <c r="J23" s="133"/>
      <c r="K23" s="133"/>
      <c r="L23" s="133"/>
      <c r="M23" s="133"/>
      <c r="N23" s="133"/>
      <c r="O23" s="133"/>
      <c r="P23" s="133"/>
      <c r="Q23" s="133"/>
      <c r="R23" s="133"/>
      <c r="S23" s="133"/>
      <c r="T23" s="133"/>
      <c r="U23" s="133"/>
      <c r="V23" s="133"/>
      <c r="W23" s="133"/>
      <c r="X23" s="133"/>
      <c r="Y23" s="133"/>
      <c r="Z23" s="17" t="str">
        <f t="shared" si="0"/>
        <v xml:space="preserve"> </v>
      </c>
      <c r="AA23" s="17" t="str">
        <f t="shared" si="1"/>
        <v xml:space="preserve"> </v>
      </c>
    </row>
    <row r="24" spans="1:27" ht="12" customHeight="1" x14ac:dyDescent="0.25">
      <c r="A24" s="32">
        <f>'S. Listesi'!E21</f>
        <v>18</v>
      </c>
      <c r="B24" s="33" t="str">
        <f>IF('S. Listesi'!F21=0," ",'S. Listesi'!F21)</f>
        <v xml:space="preserve"> </v>
      </c>
      <c r="C24" s="312" t="str">
        <f>IF('S. Listesi'!G21=0," ",'S. Listesi'!G21)</f>
        <v xml:space="preserve"> </v>
      </c>
      <c r="D24" s="312"/>
      <c r="E24" s="312"/>
      <c r="F24" s="122"/>
      <c r="G24" s="122"/>
      <c r="H24" s="122"/>
      <c r="I24" s="122"/>
      <c r="J24" s="122"/>
      <c r="K24" s="122"/>
      <c r="L24" s="133"/>
      <c r="M24" s="122"/>
      <c r="N24" s="122"/>
      <c r="O24" s="122"/>
      <c r="P24" s="122"/>
      <c r="Q24" s="122"/>
      <c r="R24" s="122"/>
      <c r="S24" s="122"/>
      <c r="T24" s="122"/>
      <c r="U24" s="122"/>
      <c r="V24" s="122"/>
      <c r="W24" s="122"/>
      <c r="X24" s="122"/>
      <c r="Y24" s="122"/>
      <c r="Z24" s="17" t="str">
        <f t="shared" si="0"/>
        <v xml:space="preserve"> </v>
      </c>
      <c r="AA24" s="17" t="str">
        <f t="shared" si="1"/>
        <v xml:space="preserve"> </v>
      </c>
    </row>
    <row r="25" spans="1:27" ht="12" customHeight="1" x14ac:dyDescent="0.25">
      <c r="A25" s="32">
        <f>'S. Listesi'!E22</f>
        <v>19</v>
      </c>
      <c r="B25" s="33" t="str">
        <f>IF('S. Listesi'!F22=0," ",'S. Listesi'!F22)</f>
        <v xml:space="preserve"> </v>
      </c>
      <c r="C25" s="312" t="str">
        <f>IF('S. Listesi'!G22=0," ",'S. Listesi'!G22)</f>
        <v xml:space="preserve"> </v>
      </c>
      <c r="D25" s="312"/>
      <c r="E25" s="312"/>
      <c r="F25" s="133"/>
      <c r="G25" s="133"/>
      <c r="H25" s="133"/>
      <c r="I25" s="133"/>
      <c r="J25" s="133"/>
      <c r="K25" s="133"/>
      <c r="L25" s="133"/>
      <c r="M25" s="133"/>
      <c r="N25" s="133"/>
      <c r="O25" s="133"/>
      <c r="P25" s="133"/>
      <c r="Q25" s="133"/>
      <c r="R25" s="133"/>
      <c r="S25" s="133"/>
      <c r="T25" s="133"/>
      <c r="U25" s="133"/>
      <c r="V25" s="133"/>
      <c r="W25" s="133"/>
      <c r="X25" s="133"/>
      <c r="Y25" s="133"/>
      <c r="Z25" s="17" t="str">
        <f t="shared" si="0"/>
        <v xml:space="preserve"> </v>
      </c>
      <c r="AA25" s="17" t="str">
        <f t="shared" si="1"/>
        <v xml:space="preserve"> </v>
      </c>
    </row>
    <row r="26" spans="1:27" ht="12" customHeight="1" x14ac:dyDescent="0.25">
      <c r="A26" s="32">
        <f>'S. Listesi'!E23</f>
        <v>20</v>
      </c>
      <c r="B26" s="33" t="str">
        <f>IF('S. Listesi'!F23=0," ",'S. Listesi'!F23)</f>
        <v xml:space="preserve"> </v>
      </c>
      <c r="C26" s="312" t="str">
        <f>IF('S. Listesi'!G23=0," ",'S. Listesi'!G23)</f>
        <v xml:space="preserve"> </v>
      </c>
      <c r="D26" s="312"/>
      <c r="E26" s="312"/>
      <c r="F26" s="122"/>
      <c r="G26" s="122"/>
      <c r="H26" s="122"/>
      <c r="I26" s="122"/>
      <c r="J26" s="122"/>
      <c r="K26" s="122"/>
      <c r="L26" s="133"/>
      <c r="M26" s="122"/>
      <c r="N26" s="122"/>
      <c r="O26" s="122"/>
      <c r="P26" s="122"/>
      <c r="Q26" s="122"/>
      <c r="R26" s="122"/>
      <c r="S26" s="122"/>
      <c r="T26" s="122"/>
      <c r="U26" s="122"/>
      <c r="V26" s="122"/>
      <c r="W26" s="122"/>
      <c r="X26" s="122"/>
      <c r="Y26" s="122"/>
      <c r="Z26" s="17" t="str">
        <f t="shared" si="0"/>
        <v xml:space="preserve"> </v>
      </c>
      <c r="AA26" s="17" t="str">
        <f t="shared" si="1"/>
        <v xml:space="preserve"> </v>
      </c>
    </row>
    <row r="27" spans="1:27" ht="12" customHeight="1" x14ac:dyDescent="0.25">
      <c r="A27" s="32">
        <f>'S. Listesi'!E24</f>
        <v>21</v>
      </c>
      <c r="B27" s="33" t="str">
        <f>IF('S. Listesi'!F24=0," ",'S. Listesi'!F24)</f>
        <v xml:space="preserve"> </v>
      </c>
      <c r="C27" s="312" t="str">
        <f>IF('S. Listesi'!G24=0," ",'S. Listesi'!G24)</f>
        <v xml:space="preserve"> </v>
      </c>
      <c r="D27" s="312"/>
      <c r="E27" s="312"/>
      <c r="F27" s="133"/>
      <c r="G27" s="133"/>
      <c r="H27" s="133"/>
      <c r="I27" s="133"/>
      <c r="J27" s="133"/>
      <c r="K27" s="133"/>
      <c r="L27" s="133"/>
      <c r="M27" s="133"/>
      <c r="N27" s="133"/>
      <c r="O27" s="133"/>
      <c r="P27" s="133"/>
      <c r="Q27" s="133"/>
      <c r="R27" s="133"/>
      <c r="S27" s="133"/>
      <c r="T27" s="133"/>
      <c r="U27" s="133"/>
      <c r="V27" s="133"/>
      <c r="W27" s="133"/>
      <c r="X27" s="133"/>
      <c r="Y27" s="133"/>
      <c r="Z27" s="17" t="str">
        <f t="shared" si="0"/>
        <v xml:space="preserve"> </v>
      </c>
      <c r="AA27" s="17" t="str">
        <f t="shared" si="1"/>
        <v xml:space="preserve"> </v>
      </c>
    </row>
    <row r="28" spans="1:27" ht="12" customHeight="1" x14ac:dyDescent="0.25">
      <c r="A28" s="32">
        <f>'S. Listesi'!E25</f>
        <v>22</v>
      </c>
      <c r="B28" s="33" t="str">
        <f>IF('S. Listesi'!F25=0," ",'S. Listesi'!F25)</f>
        <v xml:space="preserve"> </v>
      </c>
      <c r="C28" s="312" t="str">
        <f>IF('S. Listesi'!G25=0," ",'S. Listesi'!G25)</f>
        <v xml:space="preserve"> </v>
      </c>
      <c r="D28" s="312"/>
      <c r="E28" s="312"/>
      <c r="F28" s="133"/>
      <c r="G28" s="133"/>
      <c r="H28" s="133"/>
      <c r="I28" s="133"/>
      <c r="J28" s="133"/>
      <c r="K28" s="133"/>
      <c r="L28" s="133"/>
      <c r="M28" s="133"/>
      <c r="N28" s="133"/>
      <c r="O28" s="133"/>
      <c r="P28" s="133"/>
      <c r="Q28" s="133"/>
      <c r="R28" s="133"/>
      <c r="S28" s="133"/>
      <c r="T28" s="133"/>
      <c r="U28" s="133"/>
      <c r="V28" s="133"/>
      <c r="W28" s="133"/>
      <c r="X28" s="133"/>
      <c r="Y28" s="133"/>
      <c r="Z28" s="17" t="str">
        <f t="shared" si="0"/>
        <v xml:space="preserve"> </v>
      </c>
      <c r="AA28" s="17" t="str">
        <f t="shared" si="1"/>
        <v xml:space="preserve"> </v>
      </c>
    </row>
    <row r="29" spans="1:27" ht="12" customHeight="1" x14ac:dyDescent="0.25">
      <c r="A29" s="32">
        <f>'S. Listesi'!E26</f>
        <v>23</v>
      </c>
      <c r="B29" s="33" t="str">
        <f>IF('S. Listesi'!F26=0," ",'S. Listesi'!F26)</f>
        <v xml:space="preserve"> </v>
      </c>
      <c r="C29" s="312" t="str">
        <f>IF('S. Listesi'!G26=0," ",'S. Listesi'!G26)</f>
        <v xml:space="preserve"> </v>
      </c>
      <c r="D29" s="312"/>
      <c r="E29" s="312"/>
      <c r="F29" s="122"/>
      <c r="G29" s="122"/>
      <c r="H29" s="122"/>
      <c r="I29" s="122"/>
      <c r="J29" s="122"/>
      <c r="K29" s="122"/>
      <c r="L29" s="133"/>
      <c r="M29" s="122"/>
      <c r="N29" s="122"/>
      <c r="O29" s="122"/>
      <c r="P29" s="122"/>
      <c r="Q29" s="122"/>
      <c r="R29" s="122"/>
      <c r="S29" s="122"/>
      <c r="T29" s="122"/>
      <c r="U29" s="122"/>
      <c r="V29" s="122"/>
      <c r="W29" s="122"/>
      <c r="X29" s="122"/>
      <c r="Y29" s="122"/>
      <c r="Z29" s="17" t="str">
        <f t="shared" si="0"/>
        <v xml:space="preserve"> </v>
      </c>
      <c r="AA29" s="17" t="str">
        <f t="shared" si="1"/>
        <v xml:space="preserve"> </v>
      </c>
    </row>
    <row r="30" spans="1:27" ht="12" customHeight="1" x14ac:dyDescent="0.25">
      <c r="A30" s="32" t="str">
        <f>'S. Listesi'!E27</f>
        <v xml:space="preserve"> </v>
      </c>
      <c r="B30" s="33" t="str">
        <f>IF('S. Listesi'!F27=0," ",'S. Listesi'!F27)</f>
        <v xml:space="preserve"> </v>
      </c>
      <c r="C30" s="299" t="str">
        <f>IF('S. Listesi'!G27=0," ",'S. Listesi'!G27)</f>
        <v xml:space="preserve"> </v>
      </c>
      <c r="D30" s="300"/>
      <c r="E30" s="301"/>
      <c r="F30" s="133"/>
      <c r="G30" s="133"/>
      <c r="H30" s="133"/>
      <c r="I30" s="133"/>
      <c r="J30" s="133"/>
      <c r="K30" s="133"/>
      <c r="L30" s="133"/>
      <c r="M30" s="133"/>
      <c r="N30" s="133"/>
      <c r="O30" s="133"/>
      <c r="P30" s="133"/>
      <c r="Q30" s="133"/>
      <c r="R30" s="133"/>
      <c r="S30" s="133"/>
      <c r="T30" s="133"/>
      <c r="U30" s="133"/>
      <c r="V30" s="133"/>
      <c r="W30" s="133"/>
      <c r="X30" s="133"/>
      <c r="Y30" s="133"/>
      <c r="Z30" s="17" t="str">
        <f t="shared" si="0"/>
        <v xml:space="preserve"> </v>
      </c>
      <c r="AA30" s="17" t="str">
        <f t="shared" si="1"/>
        <v xml:space="preserve"> </v>
      </c>
    </row>
    <row r="31" spans="1:27" ht="12" customHeight="1" x14ac:dyDescent="0.25">
      <c r="A31" s="32" t="str">
        <f>'S. Listesi'!E28</f>
        <v xml:space="preserve"> </v>
      </c>
      <c r="B31" s="33" t="str">
        <f>IF('S. Listesi'!F28=0," ",'S. Listesi'!F28)</f>
        <v xml:space="preserve"> </v>
      </c>
      <c r="C31" s="299" t="str">
        <f>IF('S. Listesi'!G28=0," ",'S. Listesi'!G28)</f>
        <v xml:space="preserve"> </v>
      </c>
      <c r="D31" s="300"/>
      <c r="E31" s="301"/>
      <c r="F31" s="133"/>
      <c r="G31" s="133"/>
      <c r="H31" s="133"/>
      <c r="I31" s="133"/>
      <c r="J31" s="133"/>
      <c r="K31" s="133"/>
      <c r="L31" s="133"/>
      <c r="M31" s="133"/>
      <c r="N31" s="133"/>
      <c r="O31" s="133"/>
      <c r="P31" s="122"/>
      <c r="Q31" s="122"/>
      <c r="R31" s="122"/>
      <c r="S31" s="122"/>
      <c r="T31" s="122"/>
      <c r="U31" s="122"/>
      <c r="V31" s="122"/>
      <c r="W31" s="122"/>
      <c r="X31" s="122"/>
      <c r="Y31" s="122"/>
      <c r="Z31" s="17" t="str">
        <f t="shared" si="0"/>
        <v xml:space="preserve"> </v>
      </c>
      <c r="AA31" s="17" t="str">
        <f t="shared" si="1"/>
        <v xml:space="preserve"> </v>
      </c>
    </row>
    <row r="32" spans="1:27" ht="12" customHeight="1" x14ac:dyDescent="0.25">
      <c r="A32" s="32" t="str">
        <f>'S. Listesi'!E29</f>
        <v xml:space="preserve"> </v>
      </c>
      <c r="B32" s="33" t="str">
        <f>IF('S. Listesi'!F29=0," ",'S. Listesi'!F29)</f>
        <v xml:space="preserve"> </v>
      </c>
      <c r="C32" s="299" t="str">
        <f>IF('S. Listesi'!G29=0," ",'S. Listesi'!G29)</f>
        <v xml:space="preserve"> </v>
      </c>
      <c r="D32" s="300"/>
      <c r="E32" s="301"/>
      <c r="F32" s="133"/>
      <c r="G32" s="133"/>
      <c r="H32" s="133"/>
      <c r="I32" s="133"/>
      <c r="J32" s="133"/>
      <c r="K32" s="133"/>
      <c r="L32" s="133"/>
      <c r="M32" s="133"/>
      <c r="N32" s="133"/>
      <c r="O32" s="133"/>
      <c r="P32" s="133"/>
      <c r="Q32" s="133"/>
      <c r="R32" s="133"/>
      <c r="S32" s="133"/>
      <c r="T32" s="133"/>
      <c r="U32" s="133"/>
      <c r="V32" s="133"/>
      <c r="W32" s="133"/>
      <c r="X32" s="133"/>
      <c r="Y32" s="133"/>
      <c r="Z32" s="17" t="str">
        <f t="shared" si="0"/>
        <v xml:space="preserve"> </v>
      </c>
      <c r="AA32" s="17" t="str">
        <f t="shared" si="1"/>
        <v xml:space="preserve"> </v>
      </c>
    </row>
    <row r="33" spans="1:27" ht="12" customHeight="1" x14ac:dyDescent="0.25">
      <c r="A33" s="32" t="str">
        <f>'S. Listesi'!E30</f>
        <v xml:space="preserve"> </v>
      </c>
      <c r="B33" s="33" t="str">
        <f>IF('S. Listesi'!F30=0," ",'S. Listesi'!F30)</f>
        <v xml:space="preserve"> </v>
      </c>
      <c r="C33" s="299" t="str">
        <f>IF('S. Listesi'!G30=0," ",'S. Listesi'!G30)</f>
        <v xml:space="preserve"> </v>
      </c>
      <c r="D33" s="300"/>
      <c r="E33" s="301"/>
      <c r="F33" s="122"/>
      <c r="G33" s="133"/>
      <c r="H33" s="122"/>
      <c r="I33" s="122"/>
      <c r="J33" s="122"/>
      <c r="K33" s="122"/>
      <c r="L33" s="133"/>
      <c r="M33" s="122"/>
      <c r="N33" s="122"/>
      <c r="O33" s="122"/>
      <c r="P33" s="122"/>
      <c r="Q33" s="122"/>
      <c r="R33" s="122"/>
      <c r="S33" s="122"/>
      <c r="T33" s="122"/>
      <c r="U33" s="122"/>
      <c r="V33" s="122"/>
      <c r="W33" s="122"/>
      <c r="X33" s="122"/>
      <c r="Y33" s="122"/>
      <c r="Z33" s="17" t="str">
        <f t="shared" si="0"/>
        <v xml:space="preserve"> </v>
      </c>
      <c r="AA33" s="17" t="str">
        <f t="shared" si="1"/>
        <v xml:space="preserve"> </v>
      </c>
    </row>
    <row r="34" spans="1:27" ht="12" customHeight="1" x14ac:dyDescent="0.25">
      <c r="A34" s="32" t="str">
        <f>'S. Listesi'!E31</f>
        <v xml:space="preserve"> </v>
      </c>
      <c r="B34" s="33" t="str">
        <f>IF('S. Listesi'!F31=0," ",'S. Listesi'!F31)</f>
        <v xml:space="preserve"> </v>
      </c>
      <c r="C34" s="299" t="str">
        <f>IF('S. Listesi'!G31=0," ",'S. Listesi'!G31)</f>
        <v xml:space="preserve"> </v>
      </c>
      <c r="D34" s="300"/>
      <c r="E34" s="301"/>
      <c r="F34" s="133"/>
      <c r="G34" s="133"/>
      <c r="H34" s="133"/>
      <c r="I34" s="133"/>
      <c r="J34" s="133"/>
      <c r="K34" s="133"/>
      <c r="L34" s="133"/>
      <c r="M34" s="133"/>
      <c r="N34" s="133"/>
      <c r="O34" s="133"/>
      <c r="P34" s="133"/>
      <c r="Q34" s="133"/>
      <c r="R34" s="133"/>
      <c r="S34" s="133"/>
      <c r="T34" s="133"/>
      <c r="U34" s="133"/>
      <c r="V34" s="133"/>
      <c r="W34" s="133"/>
      <c r="X34" s="133"/>
      <c r="Y34" s="133"/>
      <c r="Z34" s="17" t="str">
        <f t="shared" si="0"/>
        <v xml:space="preserve"> </v>
      </c>
      <c r="AA34" s="17" t="str">
        <f t="shared" si="1"/>
        <v xml:space="preserve"> </v>
      </c>
    </row>
    <row r="35" spans="1:27" ht="12" customHeight="1" x14ac:dyDescent="0.25">
      <c r="A35" s="32" t="str">
        <f>'S. Listesi'!E32</f>
        <v xml:space="preserve"> </v>
      </c>
      <c r="B35" s="33" t="str">
        <f>IF('S. Listesi'!F32=0," ",'S. Listesi'!F32)</f>
        <v xml:space="preserve"> </v>
      </c>
      <c r="C35" s="299" t="str">
        <f>IF('S. Listesi'!G32=0," ",'S. Listesi'!G32)</f>
        <v xml:space="preserve"> </v>
      </c>
      <c r="D35" s="300"/>
      <c r="E35" s="301"/>
      <c r="F35" s="122"/>
      <c r="G35" s="133"/>
      <c r="H35" s="122"/>
      <c r="I35" s="122"/>
      <c r="J35" s="122"/>
      <c r="K35" s="122"/>
      <c r="L35" s="133"/>
      <c r="M35" s="122"/>
      <c r="N35" s="122"/>
      <c r="O35" s="122"/>
      <c r="P35" s="122"/>
      <c r="Q35" s="122"/>
      <c r="R35" s="122"/>
      <c r="S35" s="122"/>
      <c r="T35" s="122"/>
      <c r="U35" s="122"/>
      <c r="V35" s="122"/>
      <c r="W35" s="122"/>
      <c r="X35" s="122"/>
      <c r="Y35" s="122"/>
      <c r="Z35" s="17" t="str">
        <f t="shared" si="0"/>
        <v xml:space="preserve"> </v>
      </c>
      <c r="AA35" s="17" t="str">
        <f t="shared" si="1"/>
        <v xml:space="preserve"> </v>
      </c>
    </row>
    <row r="36" spans="1:27" ht="12" customHeight="1" x14ac:dyDescent="0.25">
      <c r="A36" s="32" t="str">
        <f>'S. Listesi'!E33</f>
        <v xml:space="preserve"> </v>
      </c>
      <c r="B36" s="33" t="str">
        <f>IF('S. Listesi'!F33=0," ",'S. Listesi'!F33)</f>
        <v xml:space="preserve"> </v>
      </c>
      <c r="C36" s="299" t="str">
        <f>IF('S. Listesi'!G33=0," ",'S. Listesi'!G33)</f>
        <v xml:space="preserve"> </v>
      </c>
      <c r="D36" s="300"/>
      <c r="E36" s="301"/>
      <c r="F36" s="133"/>
      <c r="G36" s="133"/>
      <c r="H36" s="133"/>
      <c r="I36" s="133"/>
      <c r="J36" s="133"/>
      <c r="K36" s="133"/>
      <c r="L36" s="133"/>
      <c r="M36" s="133"/>
      <c r="N36" s="133"/>
      <c r="O36" s="133"/>
      <c r="P36" s="133"/>
      <c r="Q36" s="133"/>
      <c r="R36" s="133"/>
      <c r="S36" s="133"/>
      <c r="T36" s="133"/>
      <c r="U36" s="133"/>
      <c r="V36" s="133"/>
      <c r="W36" s="133"/>
      <c r="X36" s="133"/>
      <c r="Y36" s="133"/>
      <c r="Z36" s="17" t="str">
        <f t="shared" si="0"/>
        <v xml:space="preserve"> </v>
      </c>
      <c r="AA36" s="17" t="str">
        <f t="shared" si="1"/>
        <v xml:space="preserve"> </v>
      </c>
    </row>
    <row r="37" spans="1:27" ht="12" customHeight="1" x14ac:dyDescent="0.25">
      <c r="A37" s="32" t="str">
        <f>'S. Listesi'!E34</f>
        <v xml:space="preserve"> </v>
      </c>
      <c r="B37" s="33" t="str">
        <f>IF('S. Listesi'!F34=0," ",'S. Listesi'!F34)</f>
        <v xml:space="preserve"> </v>
      </c>
      <c r="C37" s="299" t="str">
        <f>IF('S. Listesi'!G34=0," ",'S. Listesi'!G34)</f>
        <v xml:space="preserve"> </v>
      </c>
      <c r="D37" s="300"/>
      <c r="E37" s="301"/>
      <c r="F37" s="122"/>
      <c r="G37" s="133"/>
      <c r="H37" s="122"/>
      <c r="I37" s="122"/>
      <c r="J37" s="122"/>
      <c r="K37" s="122"/>
      <c r="L37" s="133"/>
      <c r="M37" s="122"/>
      <c r="N37" s="122"/>
      <c r="O37" s="122"/>
      <c r="P37" s="122"/>
      <c r="Q37" s="122"/>
      <c r="R37" s="122"/>
      <c r="S37" s="122"/>
      <c r="T37" s="122"/>
      <c r="U37" s="122"/>
      <c r="V37" s="122"/>
      <c r="W37" s="122"/>
      <c r="X37" s="122"/>
      <c r="Y37" s="122"/>
      <c r="Z37" s="17" t="str">
        <f t="shared" si="0"/>
        <v xml:space="preserve"> </v>
      </c>
      <c r="AA37" s="17" t="str">
        <f t="shared" si="1"/>
        <v xml:space="preserve"> </v>
      </c>
    </row>
    <row r="38" spans="1:27" ht="12" customHeight="1" x14ac:dyDescent="0.25">
      <c r="A38" s="32" t="str">
        <f>'S. Listesi'!E35</f>
        <v xml:space="preserve"> </v>
      </c>
      <c r="B38" s="33" t="str">
        <f>IF('S. Listesi'!F35=0," ",'S. Listesi'!F35)</f>
        <v xml:space="preserve"> </v>
      </c>
      <c r="C38" s="299" t="str">
        <f>IF('S. Listesi'!G35=0," ",'S. Listesi'!G35)</f>
        <v xml:space="preserve"> </v>
      </c>
      <c r="D38" s="300"/>
      <c r="E38" s="301"/>
      <c r="F38" s="133"/>
      <c r="G38" s="133"/>
      <c r="H38" s="133"/>
      <c r="I38" s="133"/>
      <c r="J38" s="133"/>
      <c r="K38" s="133"/>
      <c r="L38" s="133"/>
      <c r="M38" s="133"/>
      <c r="N38" s="133"/>
      <c r="O38" s="133"/>
      <c r="P38" s="133"/>
      <c r="Q38" s="133"/>
      <c r="R38" s="133"/>
      <c r="S38" s="133"/>
      <c r="T38" s="133"/>
      <c r="U38" s="133"/>
      <c r="V38" s="133"/>
      <c r="W38" s="133"/>
      <c r="X38" s="133"/>
      <c r="Y38" s="133"/>
      <c r="Z38" s="17" t="str">
        <f t="shared" si="0"/>
        <v xml:space="preserve"> </v>
      </c>
      <c r="AA38" s="17" t="str">
        <f t="shared" si="1"/>
        <v xml:space="preserve"> </v>
      </c>
    </row>
    <row r="39" spans="1:27" ht="12" customHeight="1" x14ac:dyDescent="0.25">
      <c r="A39" s="32" t="str">
        <f>'S. Listesi'!E36</f>
        <v xml:space="preserve"> </v>
      </c>
      <c r="B39" s="33" t="str">
        <f>IF('S. Listesi'!F36=0," ",'S. Listesi'!F36)</f>
        <v xml:space="preserve"> </v>
      </c>
      <c r="C39" s="299" t="str">
        <f>IF('S. Listesi'!G36=0," ",'S. Listesi'!G36)</f>
        <v xml:space="preserve"> </v>
      </c>
      <c r="D39" s="300"/>
      <c r="E39" s="301"/>
      <c r="F39" s="122"/>
      <c r="G39" s="133"/>
      <c r="H39" s="122"/>
      <c r="I39" s="122"/>
      <c r="J39" s="122"/>
      <c r="K39" s="122"/>
      <c r="L39" s="133"/>
      <c r="M39" s="122"/>
      <c r="N39" s="122"/>
      <c r="O39" s="122"/>
      <c r="P39" s="122"/>
      <c r="Q39" s="122"/>
      <c r="R39" s="122"/>
      <c r="S39" s="122"/>
      <c r="T39" s="122"/>
      <c r="U39" s="122"/>
      <c r="V39" s="122"/>
      <c r="W39" s="122"/>
      <c r="X39" s="122"/>
      <c r="Y39" s="122"/>
      <c r="Z39" s="17" t="str">
        <f t="shared" ref="Z39:Z70" si="2">IF(COUNTBLANK(F39:Y39)=COLUMNS(F39:Y39)," ",IF(SUM(F39:Y39)=0,0,SUM(F39:Y39)))</f>
        <v xml:space="preserve"> </v>
      </c>
      <c r="AA39" s="17" t="str">
        <f t="shared" si="1"/>
        <v xml:space="preserve"> </v>
      </c>
    </row>
    <row r="40" spans="1:27" ht="12" customHeight="1" x14ac:dyDescent="0.25">
      <c r="A40" s="32" t="str">
        <f>'S. Listesi'!E37</f>
        <v xml:space="preserve"> </v>
      </c>
      <c r="B40" s="33" t="str">
        <f>IF('S. Listesi'!F37=0," ",'S. Listesi'!F37)</f>
        <v xml:space="preserve"> </v>
      </c>
      <c r="C40" s="299" t="str">
        <f>IF('S. Listesi'!G37=0," ",'S. Listesi'!G37)</f>
        <v xml:space="preserve"> </v>
      </c>
      <c r="D40" s="300"/>
      <c r="E40" s="301"/>
      <c r="F40" s="133"/>
      <c r="G40" s="133"/>
      <c r="H40" s="133"/>
      <c r="I40" s="133"/>
      <c r="J40" s="133"/>
      <c r="K40" s="133"/>
      <c r="L40" s="133"/>
      <c r="M40" s="133"/>
      <c r="N40" s="133"/>
      <c r="O40" s="133"/>
      <c r="P40" s="133"/>
      <c r="Q40" s="133"/>
      <c r="R40" s="133"/>
      <c r="S40" s="133"/>
      <c r="T40" s="133"/>
      <c r="U40" s="133"/>
      <c r="V40" s="133"/>
      <c r="W40" s="133"/>
      <c r="X40" s="133"/>
      <c r="Y40" s="133"/>
      <c r="Z40" s="17" t="str">
        <f t="shared" si="2"/>
        <v xml:space="preserve"> </v>
      </c>
      <c r="AA40" s="17" t="str">
        <f t="shared" si="1"/>
        <v xml:space="preserve"> </v>
      </c>
    </row>
    <row r="41" spans="1:27" ht="12" customHeight="1" x14ac:dyDescent="0.25">
      <c r="A41" s="32" t="str">
        <f>'S. Listesi'!E38</f>
        <v xml:space="preserve"> </v>
      </c>
      <c r="B41" s="33" t="str">
        <f>IF('S. Listesi'!F38=0," ",'S. Listesi'!F38)</f>
        <v xml:space="preserve"> </v>
      </c>
      <c r="C41" s="299" t="str">
        <f>IF('S. Listesi'!G38=0," ",'S. Listesi'!G38)</f>
        <v xml:space="preserve"> </v>
      </c>
      <c r="D41" s="300"/>
      <c r="E41" s="301"/>
      <c r="F41" s="122"/>
      <c r="G41" s="133"/>
      <c r="H41" s="122"/>
      <c r="I41" s="133"/>
      <c r="J41" s="122"/>
      <c r="K41" s="122"/>
      <c r="L41" s="133"/>
      <c r="M41" s="122"/>
      <c r="N41" s="122"/>
      <c r="O41" s="122"/>
      <c r="P41" s="122"/>
      <c r="Q41" s="122"/>
      <c r="R41" s="122"/>
      <c r="S41" s="122"/>
      <c r="T41" s="122"/>
      <c r="U41" s="122"/>
      <c r="V41" s="122"/>
      <c r="W41" s="122"/>
      <c r="X41" s="122"/>
      <c r="Y41" s="122"/>
      <c r="Z41" s="17" t="str">
        <f t="shared" si="2"/>
        <v xml:space="preserve"> </v>
      </c>
      <c r="AA41" s="17" t="str">
        <f t="shared" si="1"/>
        <v xml:space="preserve"> </v>
      </c>
    </row>
    <row r="42" spans="1:27" ht="12" customHeight="1" x14ac:dyDescent="0.25">
      <c r="A42" s="32" t="str">
        <f>'S. Listesi'!E39</f>
        <v xml:space="preserve"> </v>
      </c>
      <c r="B42" s="33" t="str">
        <f>IF('S. Listesi'!F39=0," ",'S. Listesi'!F39)</f>
        <v xml:space="preserve"> </v>
      </c>
      <c r="C42" s="299" t="str">
        <f>IF('S. Listesi'!G39=0," ",'S. Listesi'!G39)</f>
        <v xml:space="preserve"> </v>
      </c>
      <c r="D42" s="300"/>
      <c r="E42" s="301"/>
      <c r="F42" s="122"/>
      <c r="G42" s="133"/>
      <c r="H42" s="133"/>
      <c r="I42" s="133"/>
      <c r="J42" s="133"/>
      <c r="K42" s="133"/>
      <c r="L42" s="133"/>
      <c r="M42" s="133"/>
      <c r="N42" s="133"/>
      <c r="O42" s="133"/>
      <c r="P42" s="133"/>
      <c r="Q42" s="133"/>
      <c r="R42" s="133"/>
      <c r="S42" s="133"/>
      <c r="T42" s="133"/>
      <c r="U42" s="133"/>
      <c r="V42" s="133"/>
      <c r="W42" s="133"/>
      <c r="X42" s="133"/>
      <c r="Y42" s="133"/>
      <c r="Z42" s="17" t="str">
        <f t="shared" si="2"/>
        <v xml:space="preserve"> </v>
      </c>
      <c r="AA42" s="17" t="str">
        <f t="shared" si="1"/>
        <v xml:space="preserve"> </v>
      </c>
    </row>
    <row r="43" spans="1:27" ht="12" customHeight="1" x14ac:dyDescent="0.25">
      <c r="A43" s="32" t="str">
        <f>'S. Listesi'!E40</f>
        <v xml:space="preserve"> </v>
      </c>
      <c r="B43" s="33" t="str">
        <f>IF('S. Listesi'!F40=0," ",'S. Listesi'!F40)</f>
        <v xml:space="preserve"> </v>
      </c>
      <c r="C43" s="299" t="str">
        <f>IF('S. Listesi'!G40=0," ",'S. Listesi'!G40)</f>
        <v xml:space="preserve"> </v>
      </c>
      <c r="D43" s="300"/>
      <c r="E43" s="301"/>
      <c r="F43" s="122"/>
      <c r="G43" s="133"/>
      <c r="H43" s="122"/>
      <c r="I43" s="133"/>
      <c r="J43" s="122"/>
      <c r="K43" s="122"/>
      <c r="L43" s="133"/>
      <c r="M43" s="122"/>
      <c r="N43" s="122"/>
      <c r="O43" s="122"/>
      <c r="P43" s="122"/>
      <c r="Q43" s="122"/>
      <c r="R43" s="122"/>
      <c r="S43" s="122"/>
      <c r="T43" s="122"/>
      <c r="U43" s="122"/>
      <c r="V43" s="122"/>
      <c r="W43" s="122"/>
      <c r="X43" s="122"/>
      <c r="Y43" s="122"/>
      <c r="Z43" s="17" t="str">
        <f t="shared" si="2"/>
        <v xml:space="preserve"> </v>
      </c>
      <c r="AA43" s="17" t="str">
        <f t="shared" si="1"/>
        <v xml:space="preserve"> </v>
      </c>
    </row>
    <row r="44" spans="1:27" ht="12" customHeight="1" x14ac:dyDescent="0.25">
      <c r="A44" s="32" t="str">
        <f>'S. Listesi'!E41</f>
        <v xml:space="preserve"> </v>
      </c>
      <c r="B44" s="33" t="str">
        <f>IF('S. Listesi'!F41=0," ",'S. Listesi'!F41)</f>
        <v xml:space="preserve"> </v>
      </c>
      <c r="C44" s="299" t="str">
        <f>IF('S. Listesi'!G41=0," ",'S. Listesi'!G41)</f>
        <v xml:space="preserve"> </v>
      </c>
      <c r="D44" s="300"/>
      <c r="E44" s="301"/>
      <c r="F44" s="122"/>
      <c r="G44" s="133"/>
      <c r="H44" s="133"/>
      <c r="I44" s="133"/>
      <c r="J44" s="133"/>
      <c r="K44" s="133"/>
      <c r="L44" s="133"/>
      <c r="M44" s="133"/>
      <c r="N44" s="133"/>
      <c r="O44" s="133"/>
      <c r="P44" s="133"/>
      <c r="Q44" s="133"/>
      <c r="R44" s="133"/>
      <c r="S44" s="133"/>
      <c r="T44" s="133"/>
      <c r="U44" s="133"/>
      <c r="V44" s="133"/>
      <c r="W44" s="133"/>
      <c r="X44" s="133"/>
      <c r="Y44" s="133"/>
      <c r="Z44" s="17" t="str">
        <f t="shared" si="2"/>
        <v xml:space="preserve"> </v>
      </c>
      <c r="AA44" s="17" t="str">
        <f t="shared" si="1"/>
        <v xml:space="preserve"> </v>
      </c>
    </row>
    <row r="45" spans="1:27" ht="12" customHeight="1" x14ac:dyDescent="0.25">
      <c r="A45" s="32" t="str">
        <f>'S. Listesi'!E42</f>
        <v xml:space="preserve"> </v>
      </c>
      <c r="B45" s="33" t="str">
        <f>IF('S. Listesi'!F42=0," ",'S. Listesi'!F42)</f>
        <v xml:space="preserve"> </v>
      </c>
      <c r="C45" s="299" t="str">
        <f>IF('S. Listesi'!G42=0," ",'S. Listesi'!G42)</f>
        <v xml:space="preserve"> </v>
      </c>
      <c r="D45" s="300"/>
      <c r="E45" s="301"/>
      <c r="F45" s="122"/>
      <c r="G45" s="133"/>
      <c r="H45" s="122"/>
      <c r="I45" s="133"/>
      <c r="J45" s="122"/>
      <c r="K45" s="122"/>
      <c r="L45" s="133"/>
      <c r="M45" s="122"/>
      <c r="N45" s="122"/>
      <c r="O45" s="122"/>
      <c r="P45" s="122"/>
      <c r="Q45" s="122"/>
      <c r="R45" s="122"/>
      <c r="S45" s="122"/>
      <c r="T45" s="122"/>
      <c r="U45" s="122"/>
      <c r="V45" s="122"/>
      <c r="W45" s="122"/>
      <c r="X45" s="122"/>
      <c r="Y45" s="122"/>
      <c r="Z45" s="17" t="str">
        <f t="shared" si="2"/>
        <v xml:space="preserve"> </v>
      </c>
      <c r="AA45" s="17" t="str">
        <f t="shared" si="1"/>
        <v xml:space="preserve"> </v>
      </c>
    </row>
    <row r="46" spans="1:27" ht="12" customHeight="1" x14ac:dyDescent="0.25">
      <c r="A46" s="32" t="str">
        <f>'S. Listesi'!E43</f>
        <v xml:space="preserve"> </v>
      </c>
      <c r="B46" s="33" t="str">
        <f>IF('S. Listesi'!F43=0," ",'S. Listesi'!F43)</f>
        <v xml:space="preserve"> </v>
      </c>
      <c r="C46" s="299" t="str">
        <f>IF('S. Listesi'!G43=0," ",'S. Listesi'!G43)</f>
        <v xml:space="preserve"> </v>
      </c>
      <c r="D46" s="300"/>
      <c r="E46" s="301"/>
      <c r="F46" s="122"/>
      <c r="G46" s="133"/>
      <c r="H46" s="133"/>
      <c r="I46" s="133"/>
      <c r="J46" s="133"/>
      <c r="K46" s="133"/>
      <c r="L46" s="133"/>
      <c r="M46" s="133"/>
      <c r="N46" s="133"/>
      <c r="O46" s="133"/>
      <c r="P46" s="133"/>
      <c r="Q46" s="133"/>
      <c r="R46" s="133"/>
      <c r="S46" s="133"/>
      <c r="T46" s="133"/>
      <c r="U46" s="133"/>
      <c r="V46" s="133"/>
      <c r="W46" s="133"/>
      <c r="X46" s="133"/>
      <c r="Y46" s="133"/>
      <c r="Z46" s="17" t="str">
        <f t="shared" si="2"/>
        <v xml:space="preserve"> </v>
      </c>
      <c r="AA46" s="17" t="str">
        <f t="shared" si="1"/>
        <v xml:space="preserve"> </v>
      </c>
    </row>
    <row r="47" spans="1:27" ht="12" customHeight="1" x14ac:dyDescent="0.25">
      <c r="A47" s="32" t="str">
        <f>'S. Listesi'!E44</f>
        <v xml:space="preserve"> </v>
      </c>
      <c r="B47" s="33" t="str">
        <f>IF('S. Listesi'!F44=0," ",'S. Listesi'!F44)</f>
        <v xml:space="preserve"> </v>
      </c>
      <c r="C47" s="299" t="str">
        <f>IF('S. Listesi'!G44=0," ",'S. Listesi'!G44)</f>
        <v xml:space="preserve"> </v>
      </c>
      <c r="D47" s="300"/>
      <c r="E47" s="301"/>
      <c r="F47" s="122"/>
      <c r="G47" s="133"/>
      <c r="H47" s="122"/>
      <c r="I47" s="133"/>
      <c r="J47" s="122"/>
      <c r="K47" s="122"/>
      <c r="L47" s="133"/>
      <c r="M47" s="122"/>
      <c r="N47" s="122"/>
      <c r="O47" s="122"/>
      <c r="P47" s="122"/>
      <c r="Q47" s="122"/>
      <c r="R47" s="122"/>
      <c r="S47" s="122"/>
      <c r="T47" s="122"/>
      <c r="U47" s="122"/>
      <c r="V47" s="122"/>
      <c r="W47" s="122"/>
      <c r="X47" s="122"/>
      <c r="Y47" s="122"/>
      <c r="Z47" s="17" t="str">
        <f t="shared" si="2"/>
        <v xml:space="preserve"> </v>
      </c>
      <c r="AA47" s="17" t="str">
        <f t="shared" si="1"/>
        <v xml:space="preserve"> </v>
      </c>
    </row>
    <row r="48" spans="1:27" ht="12" customHeight="1" x14ac:dyDescent="0.25">
      <c r="A48" s="32" t="str">
        <f>'S. Listesi'!E45</f>
        <v xml:space="preserve"> </v>
      </c>
      <c r="B48" s="33" t="str">
        <f>IF('S. Listesi'!F45=0," ",'S. Listesi'!F45)</f>
        <v xml:space="preserve"> </v>
      </c>
      <c r="C48" s="299" t="str">
        <f>IF('S. Listesi'!G45=0," ",'S. Listesi'!G45)</f>
        <v xml:space="preserve"> </v>
      </c>
      <c r="D48" s="300"/>
      <c r="E48" s="301"/>
      <c r="F48" s="122"/>
      <c r="G48" s="133"/>
      <c r="H48" s="133"/>
      <c r="I48" s="133"/>
      <c r="J48" s="133"/>
      <c r="K48" s="133"/>
      <c r="L48" s="133"/>
      <c r="M48" s="133"/>
      <c r="N48" s="133"/>
      <c r="O48" s="133"/>
      <c r="P48" s="133"/>
      <c r="Q48" s="133"/>
      <c r="R48" s="133"/>
      <c r="S48" s="133"/>
      <c r="T48" s="133"/>
      <c r="U48" s="133"/>
      <c r="V48" s="133"/>
      <c r="W48" s="133"/>
      <c r="X48" s="133"/>
      <c r="Y48" s="133"/>
      <c r="Z48" s="17" t="str">
        <f t="shared" si="2"/>
        <v xml:space="preserve"> </v>
      </c>
      <c r="AA48" s="17" t="str">
        <f t="shared" si="1"/>
        <v xml:space="preserve"> </v>
      </c>
    </row>
    <row r="49" spans="1:27" ht="12" customHeight="1" x14ac:dyDescent="0.25">
      <c r="A49" s="32" t="str">
        <f>'S. Listesi'!E46</f>
        <v xml:space="preserve"> </v>
      </c>
      <c r="B49" s="33" t="str">
        <f>IF('S. Listesi'!F46=0," ",'S. Listesi'!F46)</f>
        <v xml:space="preserve"> </v>
      </c>
      <c r="C49" s="299" t="str">
        <f>IF('S. Listesi'!G46=0," ",'S. Listesi'!G46)</f>
        <v xml:space="preserve"> </v>
      </c>
      <c r="D49" s="300"/>
      <c r="E49" s="301"/>
      <c r="F49" s="122"/>
      <c r="G49" s="133"/>
      <c r="H49" s="133"/>
      <c r="I49" s="133"/>
      <c r="J49" s="133"/>
      <c r="K49" s="133"/>
      <c r="L49" s="133"/>
      <c r="M49" s="133"/>
      <c r="N49" s="133"/>
      <c r="O49" s="133"/>
      <c r="P49" s="133"/>
      <c r="Q49" s="133"/>
      <c r="R49" s="133"/>
      <c r="S49" s="133"/>
      <c r="T49" s="133"/>
      <c r="U49" s="133"/>
      <c r="V49" s="133"/>
      <c r="W49" s="133"/>
      <c r="X49" s="133"/>
      <c r="Y49" s="133"/>
      <c r="Z49" s="17" t="str">
        <f t="shared" si="2"/>
        <v xml:space="preserve"> </v>
      </c>
      <c r="AA49" s="17" t="str">
        <f t="shared" si="1"/>
        <v xml:space="preserve"> </v>
      </c>
    </row>
    <row r="50" spans="1:27" ht="12" customHeight="1" x14ac:dyDescent="0.25">
      <c r="A50" s="32" t="str">
        <f>'S. Listesi'!E47</f>
        <v xml:space="preserve"> </v>
      </c>
      <c r="B50" s="33" t="str">
        <f>IF('S. Listesi'!F47=0," ",'S. Listesi'!F47)</f>
        <v xml:space="preserve"> </v>
      </c>
      <c r="C50" s="299" t="str">
        <f>IF('S. Listesi'!G47=0," ",'S. Listesi'!G47)</f>
        <v xml:space="preserve"> </v>
      </c>
      <c r="D50" s="300"/>
      <c r="E50" s="301"/>
      <c r="F50" s="122"/>
      <c r="G50" s="133"/>
      <c r="H50" s="122"/>
      <c r="I50" s="133"/>
      <c r="J50" s="122"/>
      <c r="K50" s="122"/>
      <c r="L50" s="133"/>
      <c r="M50" s="122"/>
      <c r="N50" s="122"/>
      <c r="O50" s="122"/>
      <c r="P50" s="122"/>
      <c r="Q50" s="122"/>
      <c r="R50" s="122"/>
      <c r="S50" s="122"/>
      <c r="T50" s="122"/>
      <c r="U50" s="122"/>
      <c r="V50" s="122"/>
      <c r="W50" s="122"/>
      <c r="X50" s="122"/>
      <c r="Y50" s="122"/>
      <c r="Z50" s="17" t="str">
        <f t="shared" si="2"/>
        <v xml:space="preserve"> </v>
      </c>
      <c r="AA50" s="17" t="str">
        <f t="shared" si="1"/>
        <v xml:space="preserve"> </v>
      </c>
    </row>
    <row r="51" spans="1:27" ht="12" customHeight="1" x14ac:dyDescent="0.25">
      <c r="A51" s="32" t="str">
        <f>'S. Listesi'!E48</f>
        <v xml:space="preserve"> </v>
      </c>
      <c r="B51" s="33" t="str">
        <f>IF('S. Listesi'!F48=0," ",'S. Listesi'!F48)</f>
        <v xml:space="preserve"> </v>
      </c>
      <c r="C51" s="299" t="str">
        <f>IF('S. Listesi'!G48=0," ",'S. Listesi'!G48)</f>
        <v xml:space="preserve"> </v>
      </c>
      <c r="D51" s="300"/>
      <c r="E51" s="301"/>
      <c r="F51" s="122"/>
      <c r="G51" s="133"/>
      <c r="H51" s="133"/>
      <c r="I51" s="133"/>
      <c r="J51" s="133"/>
      <c r="K51" s="133"/>
      <c r="L51" s="133"/>
      <c r="M51" s="133"/>
      <c r="N51" s="133"/>
      <c r="O51" s="133"/>
      <c r="P51" s="133"/>
      <c r="Q51" s="133"/>
      <c r="R51" s="133"/>
      <c r="S51" s="133"/>
      <c r="T51" s="133"/>
      <c r="U51" s="133"/>
      <c r="V51" s="133"/>
      <c r="W51" s="133"/>
      <c r="X51" s="133"/>
      <c r="Y51" s="133"/>
      <c r="Z51" s="17" t="str">
        <f t="shared" si="2"/>
        <v xml:space="preserve"> </v>
      </c>
      <c r="AA51" s="17" t="str">
        <f t="shared" si="1"/>
        <v xml:space="preserve"> </v>
      </c>
    </row>
    <row r="52" spans="1:27" ht="12" customHeight="1" x14ac:dyDescent="0.25">
      <c r="A52" s="32" t="str">
        <f>'S. Listesi'!E49</f>
        <v xml:space="preserve"> </v>
      </c>
      <c r="B52" s="33" t="str">
        <f>IF('S. Listesi'!F49=0," ",'S. Listesi'!F49)</f>
        <v xml:space="preserve"> </v>
      </c>
      <c r="C52" s="299" t="str">
        <f>IF('S. Listesi'!G49=0," ",'S. Listesi'!G49)</f>
        <v xml:space="preserve"> </v>
      </c>
      <c r="D52" s="300"/>
      <c r="E52" s="301"/>
      <c r="F52" s="122"/>
      <c r="G52" s="133"/>
      <c r="H52" s="133"/>
      <c r="I52" s="133"/>
      <c r="J52" s="133"/>
      <c r="K52" s="133"/>
      <c r="L52" s="133"/>
      <c r="M52" s="133"/>
      <c r="N52" s="133"/>
      <c r="O52" s="133"/>
      <c r="P52" s="122"/>
      <c r="Q52" s="122"/>
      <c r="R52" s="122"/>
      <c r="S52" s="122"/>
      <c r="T52" s="122"/>
      <c r="U52" s="122"/>
      <c r="V52" s="122"/>
      <c r="W52" s="122"/>
      <c r="X52" s="122"/>
      <c r="Y52" s="122"/>
      <c r="Z52" s="17" t="str">
        <f t="shared" si="2"/>
        <v xml:space="preserve"> </v>
      </c>
      <c r="AA52" s="17" t="str">
        <f t="shared" si="1"/>
        <v xml:space="preserve"> </v>
      </c>
    </row>
    <row r="53" spans="1:27" ht="12" customHeight="1" x14ac:dyDescent="0.25">
      <c r="A53" s="32" t="str">
        <f>'S. Listesi'!E50</f>
        <v xml:space="preserve"> </v>
      </c>
      <c r="B53" s="33" t="str">
        <f>IF('S. Listesi'!F50=0," ",'S. Listesi'!F50)</f>
        <v xml:space="preserve"> </v>
      </c>
      <c r="C53" s="299" t="str">
        <f>IF('S. Listesi'!G50=0," ",'S. Listesi'!G50)</f>
        <v xml:space="preserve"> </v>
      </c>
      <c r="D53" s="300"/>
      <c r="E53" s="301"/>
      <c r="F53" s="122"/>
      <c r="G53" s="133"/>
      <c r="H53" s="133"/>
      <c r="I53" s="133"/>
      <c r="J53" s="133"/>
      <c r="K53" s="133"/>
      <c r="L53" s="133"/>
      <c r="M53" s="133"/>
      <c r="N53" s="133"/>
      <c r="O53" s="133"/>
      <c r="P53" s="133"/>
      <c r="Q53" s="133"/>
      <c r="R53" s="133"/>
      <c r="S53" s="133"/>
      <c r="T53" s="133"/>
      <c r="U53" s="133"/>
      <c r="V53" s="133"/>
      <c r="W53" s="133"/>
      <c r="X53" s="133"/>
      <c r="Y53" s="133"/>
      <c r="Z53" s="17" t="str">
        <f t="shared" si="2"/>
        <v xml:space="preserve"> </v>
      </c>
      <c r="AA53" s="17" t="str">
        <f t="shared" si="1"/>
        <v xml:space="preserve"> </v>
      </c>
    </row>
    <row r="54" spans="1:27" ht="12" customHeight="1" x14ac:dyDescent="0.25">
      <c r="A54" s="32" t="str">
        <f>'S. Listesi'!E51</f>
        <v xml:space="preserve"> </v>
      </c>
      <c r="B54" s="33" t="str">
        <f>IF('S. Listesi'!F51=0," ",'S. Listesi'!F51)</f>
        <v xml:space="preserve"> </v>
      </c>
      <c r="C54" s="299" t="str">
        <f>IF('S. Listesi'!G51=0," ",'S. Listesi'!G51)</f>
        <v xml:space="preserve"> </v>
      </c>
      <c r="D54" s="300"/>
      <c r="E54" s="301"/>
      <c r="F54" s="122"/>
      <c r="G54" s="133"/>
      <c r="H54" s="122"/>
      <c r="I54" s="133"/>
      <c r="J54" s="122"/>
      <c r="K54" s="122"/>
      <c r="L54" s="133"/>
      <c r="M54" s="122"/>
      <c r="N54" s="122"/>
      <c r="O54" s="122"/>
      <c r="P54" s="122"/>
      <c r="Q54" s="122"/>
      <c r="R54" s="122"/>
      <c r="S54" s="122"/>
      <c r="T54" s="122"/>
      <c r="U54" s="122"/>
      <c r="V54" s="122"/>
      <c r="W54" s="122"/>
      <c r="X54" s="122"/>
      <c r="Y54" s="122"/>
      <c r="Z54" s="17" t="str">
        <f t="shared" si="2"/>
        <v xml:space="preserve"> </v>
      </c>
      <c r="AA54" s="17" t="str">
        <f t="shared" si="1"/>
        <v xml:space="preserve"> </v>
      </c>
    </row>
    <row r="55" spans="1:27" ht="12" customHeight="1" x14ac:dyDescent="0.25">
      <c r="A55" s="32" t="str">
        <f>'S. Listesi'!E52</f>
        <v xml:space="preserve"> </v>
      </c>
      <c r="B55" s="33" t="str">
        <f>IF('S. Listesi'!F52=0," ",'S. Listesi'!F52)</f>
        <v xml:space="preserve"> </v>
      </c>
      <c r="C55" s="299" t="str">
        <f>IF('S. Listesi'!G52=0," ",'S. Listesi'!G52)</f>
        <v xml:space="preserve"> </v>
      </c>
      <c r="D55" s="300"/>
      <c r="E55" s="301"/>
      <c r="F55" s="122"/>
      <c r="G55" s="133"/>
      <c r="H55" s="133"/>
      <c r="I55" s="133"/>
      <c r="J55" s="133"/>
      <c r="K55" s="133"/>
      <c r="L55" s="133"/>
      <c r="M55" s="133"/>
      <c r="N55" s="133"/>
      <c r="O55" s="133"/>
      <c r="P55" s="133"/>
      <c r="Q55" s="133"/>
      <c r="R55" s="133"/>
      <c r="S55" s="133"/>
      <c r="T55" s="133"/>
      <c r="U55" s="133"/>
      <c r="V55" s="133"/>
      <c r="W55" s="133"/>
      <c r="X55" s="133"/>
      <c r="Y55" s="133"/>
      <c r="Z55" s="17" t="str">
        <f t="shared" si="2"/>
        <v xml:space="preserve"> </v>
      </c>
      <c r="AA55" s="17" t="str">
        <f t="shared" si="1"/>
        <v xml:space="preserve"> </v>
      </c>
    </row>
    <row r="56" spans="1:27" ht="12" customHeight="1" x14ac:dyDescent="0.25">
      <c r="A56" s="32" t="str">
        <f>'S. Listesi'!E53</f>
        <v xml:space="preserve"> </v>
      </c>
      <c r="B56" s="33" t="str">
        <f>IF('S. Listesi'!F53=0," ",'S. Listesi'!F53)</f>
        <v xml:space="preserve"> </v>
      </c>
      <c r="C56" s="299" t="str">
        <f>IF('S. Listesi'!G53=0," ",'S. Listesi'!G53)</f>
        <v xml:space="preserve"> </v>
      </c>
      <c r="D56" s="300"/>
      <c r="E56" s="301"/>
      <c r="F56" s="122"/>
      <c r="G56" s="133"/>
      <c r="H56" s="122"/>
      <c r="I56" s="122"/>
      <c r="J56" s="122"/>
      <c r="K56" s="122"/>
      <c r="L56" s="133"/>
      <c r="M56" s="122"/>
      <c r="N56" s="122"/>
      <c r="O56" s="122"/>
      <c r="P56" s="122"/>
      <c r="Q56" s="122"/>
      <c r="R56" s="122"/>
      <c r="S56" s="122"/>
      <c r="T56" s="122"/>
      <c r="U56" s="122"/>
      <c r="V56" s="122"/>
      <c r="W56" s="122"/>
      <c r="X56" s="122"/>
      <c r="Y56" s="122"/>
      <c r="Z56" s="17" t="str">
        <f t="shared" si="2"/>
        <v xml:space="preserve"> </v>
      </c>
      <c r="AA56" s="17" t="str">
        <f t="shared" si="1"/>
        <v xml:space="preserve"> </v>
      </c>
    </row>
    <row r="57" spans="1:27" ht="12" customHeight="1" x14ac:dyDescent="0.25">
      <c r="A57" s="32" t="str">
        <f>'S. Listesi'!E54</f>
        <v xml:space="preserve"> </v>
      </c>
      <c r="B57" s="33" t="str">
        <f>IF('S. Listesi'!F54=0," ",'S. Listesi'!F54)</f>
        <v xml:space="preserve"> </v>
      </c>
      <c r="C57" s="299" t="str">
        <f>IF('S. Listesi'!G54=0," ",'S. Listesi'!G54)</f>
        <v xml:space="preserve"> </v>
      </c>
      <c r="D57" s="300"/>
      <c r="E57" s="301"/>
      <c r="F57" s="122"/>
      <c r="G57" s="133"/>
      <c r="H57" s="133"/>
      <c r="I57" s="133"/>
      <c r="J57" s="133"/>
      <c r="K57" s="133"/>
      <c r="L57" s="133"/>
      <c r="M57" s="133"/>
      <c r="N57" s="133"/>
      <c r="O57" s="133"/>
      <c r="P57" s="133"/>
      <c r="Q57" s="133"/>
      <c r="R57" s="133"/>
      <c r="S57" s="133"/>
      <c r="T57" s="133"/>
      <c r="U57" s="133"/>
      <c r="V57" s="133"/>
      <c r="W57" s="133"/>
      <c r="X57" s="133"/>
      <c r="Y57" s="133"/>
      <c r="Z57" s="17" t="str">
        <f t="shared" si="2"/>
        <v xml:space="preserve"> </v>
      </c>
      <c r="AA57" s="17" t="str">
        <f t="shared" si="1"/>
        <v xml:space="preserve"> </v>
      </c>
    </row>
    <row r="58" spans="1:27" ht="12" customHeight="1" x14ac:dyDescent="0.25">
      <c r="A58" s="32" t="str">
        <f>'S. Listesi'!E55</f>
        <v xml:space="preserve"> </v>
      </c>
      <c r="B58" s="33" t="str">
        <f>IF('S. Listesi'!F55=0," ",'S. Listesi'!F55)</f>
        <v xml:space="preserve"> </v>
      </c>
      <c r="C58" s="299" t="str">
        <f>IF('S. Listesi'!G55=0," ",'S. Listesi'!G55)</f>
        <v xml:space="preserve"> </v>
      </c>
      <c r="D58" s="300"/>
      <c r="E58" s="301"/>
      <c r="F58" s="122"/>
      <c r="G58" s="133"/>
      <c r="H58" s="122"/>
      <c r="I58" s="122"/>
      <c r="J58" s="122"/>
      <c r="K58" s="122"/>
      <c r="L58" s="133"/>
      <c r="M58" s="122"/>
      <c r="N58" s="122"/>
      <c r="O58" s="122"/>
      <c r="P58" s="122"/>
      <c r="Q58" s="122"/>
      <c r="R58" s="122"/>
      <c r="S58" s="122"/>
      <c r="T58" s="122"/>
      <c r="U58" s="122"/>
      <c r="V58" s="122"/>
      <c r="W58" s="122"/>
      <c r="X58" s="122"/>
      <c r="Y58" s="122"/>
      <c r="Z58" s="17" t="str">
        <f t="shared" si="2"/>
        <v xml:space="preserve"> </v>
      </c>
      <c r="AA58" s="17" t="str">
        <f t="shared" si="1"/>
        <v xml:space="preserve"> </v>
      </c>
    </row>
    <row r="59" spans="1:27" ht="12" customHeight="1" x14ac:dyDescent="0.25">
      <c r="A59" s="32" t="str">
        <f>'S. Listesi'!E56</f>
        <v xml:space="preserve"> </v>
      </c>
      <c r="B59" s="33" t="str">
        <f>IF('S. Listesi'!F56=0," ",'S. Listesi'!F56)</f>
        <v xml:space="preserve"> </v>
      </c>
      <c r="C59" s="299" t="str">
        <f>IF('S. Listesi'!G56=0," ",'S. Listesi'!G56)</f>
        <v xml:space="preserve"> </v>
      </c>
      <c r="D59" s="300"/>
      <c r="E59" s="301"/>
      <c r="F59" s="133"/>
      <c r="G59" s="133"/>
      <c r="H59" s="133"/>
      <c r="I59" s="133"/>
      <c r="J59" s="133"/>
      <c r="K59" s="133"/>
      <c r="L59" s="133"/>
      <c r="M59" s="133"/>
      <c r="N59" s="133"/>
      <c r="O59" s="133"/>
      <c r="P59" s="133"/>
      <c r="Q59" s="133"/>
      <c r="R59" s="133"/>
      <c r="S59" s="133"/>
      <c r="T59" s="133"/>
      <c r="U59" s="133"/>
      <c r="V59" s="133"/>
      <c r="W59" s="133"/>
      <c r="X59" s="133"/>
      <c r="Y59" s="133"/>
      <c r="Z59" s="17" t="str">
        <f t="shared" si="2"/>
        <v xml:space="preserve"> </v>
      </c>
      <c r="AA59" s="17" t="str">
        <f t="shared" si="1"/>
        <v xml:space="preserve"> </v>
      </c>
    </row>
    <row r="60" spans="1:27" ht="12" customHeight="1" x14ac:dyDescent="0.25">
      <c r="A60" s="32" t="str">
        <f>'S. Listesi'!E57</f>
        <v xml:space="preserve"> </v>
      </c>
      <c r="B60" s="33" t="str">
        <f>IF('S. Listesi'!F57=0," ",'S. Listesi'!F57)</f>
        <v xml:space="preserve"> </v>
      </c>
      <c r="C60" s="299" t="str">
        <f>IF('S. Listesi'!G57=0," ",'S. Listesi'!G57)</f>
        <v xml:space="preserve"> </v>
      </c>
      <c r="D60" s="300"/>
      <c r="E60" s="301"/>
      <c r="F60" s="122"/>
      <c r="G60" s="133"/>
      <c r="H60" s="122"/>
      <c r="I60" s="122"/>
      <c r="J60" s="122"/>
      <c r="K60" s="122"/>
      <c r="L60" s="133"/>
      <c r="M60" s="122"/>
      <c r="N60" s="122"/>
      <c r="O60" s="122"/>
      <c r="P60" s="122"/>
      <c r="Q60" s="122"/>
      <c r="R60" s="122"/>
      <c r="S60" s="122"/>
      <c r="T60" s="122"/>
      <c r="U60" s="122"/>
      <c r="V60" s="122"/>
      <c r="W60" s="122"/>
      <c r="X60" s="122"/>
      <c r="Y60" s="122"/>
      <c r="Z60" s="17" t="str">
        <f t="shared" si="2"/>
        <v xml:space="preserve"> </v>
      </c>
      <c r="AA60" s="17" t="str">
        <f t="shared" si="1"/>
        <v xml:space="preserve"> </v>
      </c>
    </row>
    <row r="61" spans="1:27" ht="12" customHeight="1" x14ac:dyDescent="0.25">
      <c r="A61" s="32" t="str">
        <f>'S. Listesi'!E58</f>
        <v xml:space="preserve"> </v>
      </c>
      <c r="B61" s="33" t="str">
        <f>IF('S. Listesi'!F58=0," ",'S. Listesi'!F58)</f>
        <v xml:space="preserve"> </v>
      </c>
      <c r="C61" s="299" t="str">
        <f>IF('S. Listesi'!G58=0," ",'S. Listesi'!G58)</f>
        <v xml:space="preserve"> </v>
      </c>
      <c r="D61" s="300"/>
      <c r="E61" s="301"/>
      <c r="F61" s="133"/>
      <c r="G61" s="133"/>
      <c r="H61" s="133"/>
      <c r="I61" s="133"/>
      <c r="J61" s="133"/>
      <c r="K61" s="133"/>
      <c r="L61" s="133"/>
      <c r="M61" s="133"/>
      <c r="N61" s="133"/>
      <c r="O61" s="133"/>
      <c r="P61" s="133"/>
      <c r="Q61" s="133"/>
      <c r="R61" s="133"/>
      <c r="S61" s="133"/>
      <c r="T61" s="133"/>
      <c r="U61" s="133"/>
      <c r="V61" s="133"/>
      <c r="W61" s="133"/>
      <c r="X61" s="133"/>
      <c r="Y61" s="133"/>
      <c r="Z61" s="17" t="str">
        <f t="shared" si="2"/>
        <v xml:space="preserve"> </v>
      </c>
      <c r="AA61" s="17" t="str">
        <f t="shared" si="1"/>
        <v xml:space="preserve"> </v>
      </c>
    </row>
    <row r="62" spans="1:27" ht="12" customHeight="1" x14ac:dyDescent="0.25">
      <c r="A62" s="32" t="str">
        <f>'S. Listesi'!E59</f>
        <v xml:space="preserve"> </v>
      </c>
      <c r="B62" s="33" t="str">
        <f>IF('S. Listesi'!F59=0," ",'S. Listesi'!F59)</f>
        <v xml:space="preserve"> </v>
      </c>
      <c r="C62" s="299" t="str">
        <f>IF('S. Listesi'!G59=0," ",'S. Listesi'!G59)</f>
        <v xml:space="preserve"> </v>
      </c>
      <c r="D62" s="300"/>
      <c r="E62" s="301"/>
      <c r="F62" s="122"/>
      <c r="G62" s="133"/>
      <c r="H62" s="122"/>
      <c r="I62" s="122"/>
      <c r="J62" s="122"/>
      <c r="K62" s="122"/>
      <c r="L62" s="133"/>
      <c r="M62" s="122"/>
      <c r="N62" s="122"/>
      <c r="O62" s="122"/>
      <c r="P62" s="122"/>
      <c r="Q62" s="122"/>
      <c r="R62" s="122"/>
      <c r="S62" s="122"/>
      <c r="T62" s="122"/>
      <c r="U62" s="122"/>
      <c r="V62" s="122"/>
      <c r="W62" s="122"/>
      <c r="X62" s="122"/>
      <c r="Y62" s="122"/>
      <c r="Z62" s="17" t="str">
        <f t="shared" si="2"/>
        <v xml:space="preserve"> </v>
      </c>
      <c r="AA62" s="17" t="str">
        <f t="shared" si="1"/>
        <v xml:space="preserve"> </v>
      </c>
    </row>
    <row r="63" spans="1:27" ht="12" customHeight="1" x14ac:dyDescent="0.25">
      <c r="A63" s="32" t="str">
        <f>'S. Listesi'!E60</f>
        <v xml:space="preserve"> </v>
      </c>
      <c r="B63" s="33" t="str">
        <f>IF('S. Listesi'!F60=0," ",'S. Listesi'!F60)</f>
        <v xml:space="preserve"> </v>
      </c>
      <c r="C63" s="299" t="str">
        <f>IF('S. Listesi'!G60=0," ",'S. Listesi'!G60)</f>
        <v xml:space="preserve"> </v>
      </c>
      <c r="D63" s="300"/>
      <c r="E63" s="301"/>
      <c r="F63" s="133"/>
      <c r="G63" s="133"/>
      <c r="H63" s="133"/>
      <c r="I63" s="133"/>
      <c r="J63" s="133"/>
      <c r="K63" s="133"/>
      <c r="L63" s="133"/>
      <c r="M63" s="133"/>
      <c r="N63" s="133"/>
      <c r="O63" s="133"/>
      <c r="P63" s="133"/>
      <c r="Q63" s="133"/>
      <c r="R63" s="133"/>
      <c r="S63" s="133"/>
      <c r="T63" s="133"/>
      <c r="U63" s="133"/>
      <c r="V63" s="133"/>
      <c r="W63" s="133"/>
      <c r="X63" s="133"/>
      <c r="Y63" s="133"/>
      <c r="Z63" s="17" t="str">
        <f t="shared" si="2"/>
        <v xml:space="preserve"> </v>
      </c>
      <c r="AA63" s="17" t="str">
        <f t="shared" si="1"/>
        <v xml:space="preserve"> </v>
      </c>
    </row>
    <row r="64" spans="1:27" ht="12" customHeight="1" x14ac:dyDescent="0.25">
      <c r="A64" s="32" t="str">
        <f>'S. Listesi'!E61</f>
        <v xml:space="preserve"> </v>
      </c>
      <c r="B64" s="33" t="str">
        <f>IF('S. Listesi'!F61=0," ",'S. Listesi'!F61)</f>
        <v xml:space="preserve"> </v>
      </c>
      <c r="C64" s="299" t="str">
        <f>IF('S. Listesi'!G61=0," ",'S. Listesi'!G61)</f>
        <v xml:space="preserve"> </v>
      </c>
      <c r="D64" s="300"/>
      <c r="E64" s="301"/>
      <c r="F64" s="122"/>
      <c r="G64" s="133"/>
      <c r="H64" s="122"/>
      <c r="I64" s="122"/>
      <c r="J64" s="122"/>
      <c r="K64" s="122"/>
      <c r="L64" s="133"/>
      <c r="M64" s="122"/>
      <c r="N64" s="122"/>
      <c r="O64" s="122"/>
      <c r="P64" s="122"/>
      <c r="Q64" s="122"/>
      <c r="R64" s="122"/>
      <c r="S64" s="122"/>
      <c r="T64" s="122"/>
      <c r="U64" s="122"/>
      <c r="V64" s="122"/>
      <c r="W64" s="122"/>
      <c r="X64" s="122"/>
      <c r="Y64" s="122"/>
      <c r="Z64" s="17" t="str">
        <f t="shared" si="2"/>
        <v xml:space="preserve"> </v>
      </c>
      <c r="AA64" s="17" t="str">
        <f t="shared" si="1"/>
        <v xml:space="preserve"> </v>
      </c>
    </row>
    <row r="65" spans="1:27" ht="12" customHeight="1" x14ac:dyDescent="0.25">
      <c r="A65" s="32" t="str">
        <f>'S. Listesi'!E62</f>
        <v xml:space="preserve"> </v>
      </c>
      <c r="B65" s="33" t="str">
        <f>IF('S. Listesi'!F62=0," ",'S. Listesi'!F62)</f>
        <v xml:space="preserve"> </v>
      </c>
      <c r="C65" s="299" t="str">
        <f>IF('S. Listesi'!G62=0," ",'S. Listesi'!G62)</f>
        <v xml:space="preserve"> </v>
      </c>
      <c r="D65" s="300"/>
      <c r="E65" s="301"/>
      <c r="F65" s="133"/>
      <c r="G65" s="133"/>
      <c r="H65" s="133"/>
      <c r="I65" s="133"/>
      <c r="J65" s="133"/>
      <c r="K65" s="133"/>
      <c r="L65" s="133"/>
      <c r="M65" s="133"/>
      <c r="N65" s="133"/>
      <c r="O65" s="133"/>
      <c r="P65" s="133"/>
      <c r="Q65" s="133"/>
      <c r="R65" s="133"/>
      <c r="S65" s="133"/>
      <c r="T65" s="133"/>
      <c r="U65" s="133"/>
      <c r="V65" s="133"/>
      <c r="W65" s="133"/>
      <c r="X65" s="133"/>
      <c r="Y65" s="133"/>
      <c r="Z65" s="17" t="str">
        <f t="shared" si="2"/>
        <v xml:space="preserve"> </v>
      </c>
      <c r="AA65" s="17" t="str">
        <f t="shared" si="1"/>
        <v xml:space="preserve"> </v>
      </c>
    </row>
    <row r="66" spans="1:27" ht="12" customHeight="1" x14ac:dyDescent="0.25">
      <c r="A66" s="32" t="str">
        <f>'S. Listesi'!E63</f>
        <v xml:space="preserve"> </v>
      </c>
      <c r="B66" s="33" t="str">
        <f>IF('S. Listesi'!F63=0," ",'S. Listesi'!F63)</f>
        <v xml:space="preserve"> </v>
      </c>
      <c r="C66" s="299" t="str">
        <f>IF('S. Listesi'!G63=0," ",'S. Listesi'!G63)</f>
        <v xml:space="preserve"> </v>
      </c>
      <c r="D66" s="300"/>
      <c r="E66" s="301"/>
      <c r="F66" s="122"/>
      <c r="G66" s="133"/>
      <c r="H66" s="122"/>
      <c r="I66" s="122"/>
      <c r="J66" s="122"/>
      <c r="K66" s="122"/>
      <c r="L66" s="133"/>
      <c r="M66" s="122"/>
      <c r="N66" s="122"/>
      <c r="O66" s="122"/>
      <c r="P66" s="122"/>
      <c r="Q66" s="122"/>
      <c r="R66" s="122"/>
      <c r="S66" s="122"/>
      <c r="T66" s="122"/>
      <c r="U66" s="122"/>
      <c r="V66" s="122"/>
      <c r="W66" s="122"/>
      <c r="X66" s="122"/>
      <c r="Y66" s="122"/>
      <c r="Z66" s="17" t="str">
        <f t="shared" si="2"/>
        <v xml:space="preserve"> </v>
      </c>
      <c r="AA66" s="17" t="str">
        <f t="shared" si="1"/>
        <v xml:space="preserve"> </v>
      </c>
    </row>
    <row r="67" spans="1:27" ht="12" customHeight="1" x14ac:dyDescent="0.25">
      <c r="A67" s="32" t="str">
        <f>'S. Listesi'!E64</f>
        <v xml:space="preserve"> </v>
      </c>
      <c r="B67" s="33" t="str">
        <f>IF('S. Listesi'!F64=0," ",'S. Listesi'!F64)</f>
        <v xml:space="preserve"> </v>
      </c>
      <c r="C67" s="299" t="str">
        <f>IF('S. Listesi'!G64=0," ",'S. Listesi'!G64)</f>
        <v xml:space="preserve"> </v>
      </c>
      <c r="D67" s="300"/>
      <c r="E67" s="301"/>
      <c r="F67" s="133"/>
      <c r="G67" s="133"/>
      <c r="H67" s="133"/>
      <c r="I67" s="133"/>
      <c r="J67" s="133"/>
      <c r="K67" s="133"/>
      <c r="L67" s="133"/>
      <c r="M67" s="133"/>
      <c r="N67" s="133"/>
      <c r="O67" s="133"/>
      <c r="P67" s="133"/>
      <c r="Q67" s="133"/>
      <c r="R67" s="133"/>
      <c r="S67" s="133"/>
      <c r="T67" s="133"/>
      <c r="U67" s="133"/>
      <c r="V67" s="133"/>
      <c r="W67" s="133"/>
      <c r="X67" s="133"/>
      <c r="Y67" s="133"/>
      <c r="Z67" s="17" t="str">
        <f t="shared" si="2"/>
        <v xml:space="preserve"> </v>
      </c>
      <c r="AA67" s="17" t="str">
        <f t="shared" si="1"/>
        <v xml:space="preserve"> </v>
      </c>
    </row>
    <row r="68" spans="1:27" ht="12" customHeight="1" x14ac:dyDescent="0.25">
      <c r="A68" s="32" t="str">
        <f>'S. Listesi'!E65</f>
        <v xml:space="preserve"> </v>
      </c>
      <c r="B68" s="33" t="str">
        <f>IF('S. Listesi'!F65=0," ",'S. Listesi'!F65)</f>
        <v xml:space="preserve"> </v>
      </c>
      <c r="C68" s="299" t="str">
        <f>IF('S. Listesi'!G65=0," ",'S. Listesi'!G65)</f>
        <v xml:space="preserve"> </v>
      </c>
      <c r="D68" s="300"/>
      <c r="E68" s="301"/>
      <c r="F68" s="122"/>
      <c r="G68" s="133"/>
      <c r="H68" s="122"/>
      <c r="I68" s="122"/>
      <c r="J68" s="122"/>
      <c r="K68" s="122"/>
      <c r="L68" s="133"/>
      <c r="M68" s="122"/>
      <c r="N68" s="122"/>
      <c r="O68" s="122"/>
      <c r="P68" s="122"/>
      <c r="Q68" s="122"/>
      <c r="R68" s="122"/>
      <c r="S68" s="122"/>
      <c r="T68" s="122"/>
      <c r="U68" s="122"/>
      <c r="V68" s="122"/>
      <c r="W68" s="122"/>
      <c r="X68" s="122"/>
      <c r="Y68" s="122"/>
      <c r="Z68" s="17" t="str">
        <f t="shared" si="2"/>
        <v xml:space="preserve"> </v>
      </c>
      <c r="AA68" s="17" t="str">
        <f t="shared" si="1"/>
        <v xml:space="preserve"> </v>
      </c>
    </row>
    <row r="69" spans="1:27" ht="12" customHeight="1" x14ac:dyDescent="0.25">
      <c r="A69" s="32" t="str">
        <f>'S. Listesi'!E66</f>
        <v xml:space="preserve"> </v>
      </c>
      <c r="B69" s="33" t="str">
        <f>IF('S. Listesi'!F66=0," ",'S. Listesi'!F66)</f>
        <v xml:space="preserve"> </v>
      </c>
      <c r="C69" s="299" t="str">
        <f>IF('S. Listesi'!G66=0," ",'S. Listesi'!G66)</f>
        <v xml:space="preserve"> </v>
      </c>
      <c r="D69" s="300"/>
      <c r="E69" s="301"/>
      <c r="F69" s="133"/>
      <c r="G69" s="133"/>
      <c r="H69" s="133"/>
      <c r="I69" s="133"/>
      <c r="J69" s="133"/>
      <c r="K69" s="133"/>
      <c r="L69" s="133"/>
      <c r="M69" s="133"/>
      <c r="N69" s="133"/>
      <c r="O69" s="133"/>
      <c r="P69" s="133"/>
      <c r="Q69" s="133"/>
      <c r="R69" s="133"/>
      <c r="S69" s="133"/>
      <c r="T69" s="133"/>
      <c r="U69" s="133"/>
      <c r="V69" s="133"/>
      <c r="W69" s="133"/>
      <c r="X69" s="133"/>
      <c r="Y69" s="133"/>
      <c r="Z69" s="17" t="str">
        <f t="shared" si="2"/>
        <v xml:space="preserve"> </v>
      </c>
      <c r="AA69" s="17" t="str">
        <f t="shared" si="1"/>
        <v xml:space="preserve"> </v>
      </c>
    </row>
    <row r="70" spans="1:27" ht="12" customHeight="1" x14ac:dyDescent="0.25">
      <c r="A70" s="32" t="str">
        <f>'S. Listesi'!E67</f>
        <v xml:space="preserve"> </v>
      </c>
      <c r="B70" s="33" t="str">
        <f>IF('S. Listesi'!F67=0," ",'S. Listesi'!F67)</f>
        <v xml:space="preserve"> </v>
      </c>
      <c r="C70" s="299" t="str">
        <f>IF('S. Listesi'!G67=0," ",'S. Listesi'!G67)</f>
        <v xml:space="preserve"> </v>
      </c>
      <c r="D70" s="300"/>
      <c r="E70" s="301"/>
      <c r="F70" s="122"/>
      <c r="G70" s="133"/>
      <c r="H70" s="133"/>
      <c r="I70" s="133"/>
      <c r="J70" s="133"/>
      <c r="K70" s="133"/>
      <c r="L70" s="133"/>
      <c r="M70" s="133"/>
      <c r="N70" s="133"/>
      <c r="O70" s="133"/>
      <c r="P70" s="133"/>
      <c r="Q70" s="133"/>
      <c r="R70" s="133"/>
      <c r="S70" s="133"/>
      <c r="T70" s="133"/>
      <c r="U70" s="133"/>
      <c r="V70" s="133"/>
      <c r="W70" s="133"/>
      <c r="X70" s="133"/>
      <c r="Y70" s="133"/>
      <c r="Z70" s="17" t="str">
        <f t="shared" si="2"/>
        <v xml:space="preserve"> </v>
      </c>
      <c r="AA70" s="17" t="str">
        <f t="shared" si="1"/>
        <v xml:space="preserve"> </v>
      </c>
    </row>
    <row r="71" spans="1:27" ht="12" customHeight="1" x14ac:dyDescent="0.25">
      <c r="A71" s="32" t="str">
        <f>'S. Listesi'!E68</f>
        <v xml:space="preserve"> </v>
      </c>
      <c r="B71" s="33" t="str">
        <f>IF('S. Listesi'!F68=0," ",'S. Listesi'!F68)</f>
        <v xml:space="preserve"> </v>
      </c>
      <c r="C71" s="299" t="str">
        <f>IF('S. Listesi'!G68=0," ",'S. Listesi'!G68)</f>
        <v xml:space="preserve"> </v>
      </c>
      <c r="D71" s="300"/>
      <c r="E71" s="301"/>
      <c r="F71" s="122"/>
      <c r="G71" s="133"/>
      <c r="H71" s="133"/>
      <c r="I71" s="133"/>
      <c r="J71" s="133"/>
      <c r="K71" s="133"/>
      <c r="L71" s="133"/>
      <c r="M71" s="133"/>
      <c r="N71" s="133"/>
      <c r="O71" s="133"/>
      <c r="P71" s="133"/>
      <c r="Q71" s="133"/>
      <c r="R71" s="133"/>
      <c r="S71" s="133"/>
      <c r="T71" s="133"/>
      <c r="U71" s="133"/>
      <c r="V71" s="133"/>
      <c r="W71" s="133"/>
      <c r="X71" s="133"/>
      <c r="Y71" s="133"/>
      <c r="Z71" s="17" t="str">
        <f t="shared" ref="Z71:Z75" si="3">IF(COUNTBLANK(F71:Y71)=COLUMNS(F71:Y71)," ",IF(SUM(F71:Y71)=0,0,SUM(F71:Y71)))</f>
        <v xml:space="preserve"> </v>
      </c>
      <c r="AA71" s="17" t="str">
        <f t="shared" si="1"/>
        <v xml:space="preserve"> </v>
      </c>
    </row>
    <row r="72" spans="1:27" ht="12" customHeight="1" x14ac:dyDescent="0.25">
      <c r="A72" s="32" t="str">
        <f>'S. Listesi'!E69</f>
        <v xml:space="preserve"> </v>
      </c>
      <c r="B72" s="33" t="str">
        <f>IF('S. Listesi'!F69=0," ",'S. Listesi'!F69)</f>
        <v xml:space="preserve"> </v>
      </c>
      <c r="C72" s="299" t="str">
        <f>IF('S. Listesi'!G69=0," ",'S. Listesi'!G69)</f>
        <v xml:space="preserve"> </v>
      </c>
      <c r="D72" s="300"/>
      <c r="E72" s="301"/>
      <c r="F72" s="122"/>
      <c r="G72" s="133"/>
      <c r="H72" s="122"/>
      <c r="I72" s="133"/>
      <c r="J72" s="122"/>
      <c r="K72" s="122"/>
      <c r="L72" s="133"/>
      <c r="M72" s="122"/>
      <c r="N72" s="122"/>
      <c r="O72" s="122"/>
      <c r="P72" s="122"/>
      <c r="Q72" s="122"/>
      <c r="R72" s="122"/>
      <c r="S72" s="122"/>
      <c r="T72" s="122"/>
      <c r="U72" s="122"/>
      <c r="V72" s="122"/>
      <c r="W72" s="122"/>
      <c r="X72" s="122"/>
      <c r="Y72" s="122"/>
      <c r="Z72" s="17" t="str">
        <f t="shared" si="3"/>
        <v xml:space="preserve"> </v>
      </c>
      <c r="AA72" s="17" t="str">
        <f t="shared" si="1"/>
        <v xml:space="preserve"> </v>
      </c>
    </row>
    <row r="73" spans="1:27" ht="12" customHeight="1" x14ac:dyDescent="0.25">
      <c r="A73" s="32" t="str">
        <f>'S. Listesi'!E70</f>
        <v xml:space="preserve"> </v>
      </c>
      <c r="B73" s="33" t="str">
        <f>IF('S. Listesi'!F70=0," ",'S. Listesi'!F70)</f>
        <v xml:space="preserve"> </v>
      </c>
      <c r="C73" s="299" t="str">
        <f>IF('S. Listesi'!G70=0," ",'S. Listesi'!G70)</f>
        <v xml:space="preserve"> </v>
      </c>
      <c r="D73" s="300"/>
      <c r="E73" s="301"/>
      <c r="F73" s="122"/>
      <c r="G73" s="133"/>
      <c r="H73" s="133"/>
      <c r="I73" s="133"/>
      <c r="J73" s="133"/>
      <c r="K73" s="133"/>
      <c r="L73" s="133"/>
      <c r="M73" s="133"/>
      <c r="N73" s="133"/>
      <c r="O73" s="133"/>
      <c r="P73" s="133"/>
      <c r="Q73" s="133"/>
      <c r="R73" s="133"/>
      <c r="S73" s="133"/>
      <c r="T73" s="133"/>
      <c r="U73" s="133"/>
      <c r="V73" s="133"/>
      <c r="W73" s="133"/>
      <c r="X73" s="133"/>
      <c r="Y73" s="133"/>
      <c r="Z73" s="17" t="str">
        <f t="shared" si="3"/>
        <v xml:space="preserve"> </v>
      </c>
      <c r="AA73" s="17" t="str">
        <f t="shared" si="1"/>
        <v xml:space="preserve"> </v>
      </c>
    </row>
    <row r="74" spans="1:27" ht="12" customHeight="1" x14ac:dyDescent="0.25">
      <c r="A74" s="32" t="str">
        <f>'S. Listesi'!E71</f>
        <v xml:space="preserve"> </v>
      </c>
      <c r="B74" s="33" t="str">
        <f>IF('S. Listesi'!F71=0," ",'S. Listesi'!F71)</f>
        <v xml:space="preserve"> </v>
      </c>
      <c r="C74" s="299" t="str">
        <f>IF('S. Listesi'!G71=0," ",'S. Listesi'!G71)</f>
        <v xml:space="preserve"> </v>
      </c>
      <c r="D74" s="300"/>
      <c r="E74" s="301"/>
      <c r="F74" s="122"/>
      <c r="G74" s="133"/>
      <c r="H74" s="133"/>
      <c r="I74" s="133"/>
      <c r="J74" s="133"/>
      <c r="K74" s="133"/>
      <c r="L74" s="133"/>
      <c r="M74" s="133"/>
      <c r="N74" s="133"/>
      <c r="O74" s="133"/>
      <c r="P74" s="122"/>
      <c r="Q74" s="122"/>
      <c r="R74" s="122"/>
      <c r="S74" s="122"/>
      <c r="T74" s="122"/>
      <c r="U74" s="122"/>
      <c r="V74" s="122"/>
      <c r="W74" s="122"/>
      <c r="X74" s="122"/>
      <c r="Y74" s="122"/>
      <c r="Z74" s="17" t="str">
        <f t="shared" si="3"/>
        <v xml:space="preserve"> </v>
      </c>
      <c r="AA74" s="17" t="str">
        <f t="shared" si="1"/>
        <v xml:space="preserve"> </v>
      </c>
    </row>
    <row r="75" spans="1:27" ht="12" customHeight="1" x14ac:dyDescent="0.25">
      <c r="A75" s="32" t="str">
        <f>'S. Listesi'!E72</f>
        <v xml:space="preserve"> </v>
      </c>
      <c r="B75" s="33" t="str">
        <f>IF('S. Listesi'!F72=0," ",'S. Listesi'!F72)</f>
        <v xml:space="preserve"> </v>
      </c>
      <c r="C75" s="299" t="str">
        <f>IF('S. Listesi'!G72=0," ",'S. Listesi'!G72)</f>
        <v xml:space="preserve"> </v>
      </c>
      <c r="D75" s="300"/>
      <c r="E75" s="301"/>
      <c r="F75" s="122"/>
      <c r="G75" s="133"/>
      <c r="H75" s="133"/>
      <c r="I75" s="133"/>
      <c r="J75" s="133"/>
      <c r="K75" s="133"/>
      <c r="L75" s="133"/>
      <c r="M75" s="133"/>
      <c r="N75" s="133"/>
      <c r="O75" s="133"/>
      <c r="P75" s="133"/>
      <c r="Q75" s="133"/>
      <c r="R75" s="133"/>
      <c r="S75" s="133"/>
      <c r="T75" s="133"/>
      <c r="U75" s="133"/>
      <c r="V75" s="133"/>
      <c r="W75" s="133"/>
      <c r="X75" s="133"/>
      <c r="Y75" s="133"/>
      <c r="Z75" s="17" t="str">
        <f t="shared" si="3"/>
        <v xml:space="preserve"> </v>
      </c>
      <c r="AA75" s="17" t="str">
        <f t="shared" si="1"/>
        <v xml:space="preserve"> </v>
      </c>
    </row>
    <row r="76" spans="1:27" ht="12" customHeight="1" x14ac:dyDescent="0.25">
      <c r="A76" s="32" t="str">
        <f>'S. Listesi'!E73</f>
        <v xml:space="preserve"> </v>
      </c>
      <c r="B76" s="33" t="str">
        <f>IF('S. Listesi'!F73=0," ",'S. Listesi'!F73)</f>
        <v xml:space="preserve"> </v>
      </c>
      <c r="C76" s="299" t="str">
        <f>IF('S. Listesi'!G73=0," ",'S. Listesi'!G73)</f>
        <v xml:space="preserve"> </v>
      </c>
      <c r="D76" s="300"/>
      <c r="E76" s="301"/>
      <c r="F76" s="122"/>
      <c r="G76" s="133"/>
      <c r="H76" s="122"/>
      <c r="I76" s="133"/>
      <c r="J76" s="122"/>
      <c r="K76" s="122"/>
      <c r="L76" s="133"/>
      <c r="M76" s="122"/>
      <c r="N76" s="122"/>
      <c r="O76" s="122"/>
      <c r="P76" s="122"/>
      <c r="Q76" s="122"/>
      <c r="R76" s="122"/>
      <c r="S76" s="122"/>
      <c r="T76" s="122"/>
      <c r="U76" s="122"/>
      <c r="V76" s="122"/>
      <c r="W76" s="122"/>
      <c r="X76" s="122"/>
      <c r="Y76" s="122"/>
      <c r="Z76" s="17" t="str">
        <f t="shared" ref="Z76:Z139" si="4">IF(COUNTBLANK(F76:Y76)=COLUMNS(F76:Y76)," ",IF(SUM(F76:Y76)=0,0,SUM(F76:Y76)))</f>
        <v xml:space="preserve"> </v>
      </c>
      <c r="AA76" s="17" t="str">
        <f t="shared" ref="AA76:AA139" si="5">IF(Z76=" "," ",IF(Z76&gt;=85,5,IF(Z76&gt;=70,4,IF(Z76&gt;=60,3,IF(Z76&gt;=50,2,IF(Z76&gt;=0,1,0))))))</f>
        <v xml:space="preserve"> </v>
      </c>
    </row>
    <row r="77" spans="1:27" ht="12" customHeight="1" x14ac:dyDescent="0.25">
      <c r="A77" s="32" t="str">
        <f>'S. Listesi'!E74</f>
        <v xml:space="preserve"> </v>
      </c>
      <c r="B77" s="33" t="str">
        <f>IF('S. Listesi'!F74=0," ",'S. Listesi'!F74)</f>
        <v xml:space="preserve"> </v>
      </c>
      <c r="C77" s="299" t="str">
        <f>IF('S. Listesi'!G74=0," ",'S. Listesi'!G74)</f>
        <v xml:space="preserve"> </v>
      </c>
      <c r="D77" s="300"/>
      <c r="E77" s="301"/>
      <c r="F77" s="122"/>
      <c r="G77" s="133"/>
      <c r="H77" s="133"/>
      <c r="I77" s="133"/>
      <c r="J77" s="133"/>
      <c r="K77" s="133"/>
      <c r="L77" s="133"/>
      <c r="M77" s="133"/>
      <c r="N77" s="133"/>
      <c r="O77" s="133"/>
      <c r="P77" s="133"/>
      <c r="Q77" s="133"/>
      <c r="R77" s="133"/>
      <c r="S77" s="133"/>
      <c r="T77" s="133"/>
      <c r="U77" s="133"/>
      <c r="V77" s="133"/>
      <c r="W77" s="133"/>
      <c r="X77" s="133"/>
      <c r="Y77" s="133"/>
      <c r="Z77" s="17" t="str">
        <f t="shared" si="4"/>
        <v xml:space="preserve"> </v>
      </c>
      <c r="AA77" s="17" t="str">
        <f t="shared" si="5"/>
        <v xml:space="preserve"> </v>
      </c>
    </row>
    <row r="78" spans="1:27" ht="12" customHeight="1" x14ac:dyDescent="0.25">
      <c r="A78" s="32" t="str">
        <f>'S. Listesi'!E75</f>
        <v xml:space="preserve"> </v>
      </c>
      <c r="B78" s="33" t="str">
        <f>IF('S. Listesi'!F75=0," ",'S. Listesi'!F75)</f>
        <v xml:space="preserve"> </v>
      </c>
      <c r="C78" s="299" t="str">
        <f>IF('S. Listesi'!G75=0," ",'S. Listesi'!G75)</f>
        <v xml:space="preserve"> </v>
      </c>
      <c r="D78" s="300"/>
      <c r="E78" s="301"/>
      <c r="F78" s="122"/>
      <c r="G78" s="133"/>
      <c r="H78" s="122"/>
      <c r="I78" s="122"/>
      <c r="J78" s="122"/>
      <c r="K78" s="122"/>
      <c r="L78" s="133"/>
      <c r="M78" s="122"/>
      <c r="N78" s="122"/>
      <c r="O78" s="122"/>
      <c r="P78" s="122"/>
      <c r="Q78" s="122"/>
      <c r="R78" s="122"/>
      <c r="S78" s="122"/>
      <c r="T78" s="122"/>
      <c r="U78" s="122"/>
      <c r="V78" s="122"/>
      <c r="W78" s="122"/>
      <c r="X78" s="122"/>
      <c r="Y78" s="122"/>
      <c r="Z78" s="17" t="str">
        <f t="shared" si="4"/>
        <v xml:space="preserve"> </v>
      </c>
      <c r="AA78" s="17" t="str">
        <f t="shared" si="5"/>
        <v xml:space="preserve"> </v>
      </c>
    </row>
    <row r="79" spans="1:27" ht="12.75" customHeight="1" x14ac:dyDescent="0.25">
      <c r="A79" s="32" t="str">
        <f>'S. Listesi'!E76</f>
        <v xml:space="preserve"> </v>
      </c>
      <c r="B79" s="33" t="str">
        <f>IF('S. Listesi'!F76=0," ",'S. Listesi'!F76)</f>
        <v xml:space="preserve"> </v>
      </c>
      <c r="C79" s="299" t="str">
        <f>IF('S. Listesi'!G76=0," ",'S. Listesi'!G76)</f>
        <v xml:space="preserve"> </v>
      </c>
      <c r="D79" s="300"/>
      <c r="E79" s="301"/>
      <c r="F79" s="122"/>
      <c r="G79" s="133"/>
      <c r="H79" s="133"/>
      <c r="I79" s="133"/>
      <c r="J79" s="133"/>
      <c r="K79" s="133"/>
      <c r="L79" s="133"/>
      <c r="M79" s="133"/>
      <c r="N79" s="133"/>
      <c r="O79" s="133"/>
      <c r="P79" s="133"/>
      <c r="Q79" s="133"/>
      <c r="R79" s="133"/>
      <c r="S79" s="133"/>
      <c r="T79" s="133"/>
      <c r="U79" s="133"/>
      <c r="V79" s="133"/>
      <c r="W79" s="133"/>
      <c r="X79" s="133"/>
      <c r="Y79" s="133"/>
      <c r="Z79" s="17" t="str">
        <f t="shared" si="4"/>
        <v xml:space="preserve"> </v>
      </c>
      <c r="AA79" s="17" t="str">
        <f t="shared" si="5"/>
        <v xml:space="preserve"> </v>
      </c>
    </row>
    <row r="80" spans="1:27" ht="12.75" customHeight="1" x14ac:dyDescent="0.25">
      <c r="A80" s="32" t="str">
        <f>'S. Listesi'!E77</f>
        <v xml:space="preserve"> </v>
      </c>
      <c r="B80" s="33" t="str">
        <f>IF('S. Listesi'!F77=0," ",'S. Listesi'!F77)</f>
        <v xml:space="preserve"> </v>
      </c>
      <c r="C80" s="299" t="str">
        <f>IF('S. Listesi'!G77=0," ",'S. Listesi'!G77)</f>
        <v xml:space="preserve"> </v>
      </c>
      <c r="D80" s="300"/>
      <c r="E80" s="301"/>
      <c r="F80" s="122"/>
      <c r="G80" s="133"/>
      <c r="H80" s="122"/>
      <c r="I80" s="122"/>
      <c r="J80" s="122"/>
      <c r="K80" s="122"/>
      <c r="L80" s="133"/>
      <c r="M80" s="122"/>
      <c r="N80" s="122"/>
      <c r="O80" s="122"/>
      <c r="P80" s="122"/>
      <c r="Q80" s="122"/>
      <c r="R80" s="122"/>
      <c r="S80" s="122"/>
      <c r="T80" s="122"/>
      <c r="U80" s="122"/>
      <c r="V80" s="122"/>
      <c r="W80" s="122"/>
      <c r="X80" s="122"/>
      <c r="Y80" s="122"/>
      <c r="Z80" s="17" t="str">
        <f t="shared" si="4"/>
        <v xml:space="preserve"> </v>
      </c>
      <c r="AA80" s="17" t="str">
        <f t="shared" si="5"/>
        <v xml:space="preserve"> </v>
      </c>
    </row>
    <row r="81" spans="1:27" ht="12.75" customHeight="1" x14ac:dyDescent="0.25">
      <c r="A81" s="32" t="str">
        <f>'S. Listesi'!E78</f>
        <v xml:space="preserve"> </v>
      </c>
      <c r="B81" s="33" t="str">
        <f>IF('S. Listesi'!F78=0," ",'S. Listesi'!F78)</f>
        <v xml:space="preserve"> </v>
      </c>
      <c r="C81" s="299" t="str">
        <f>IF('S. Listesi'!G78=0," ",'S. Listesi'!G78)</f>
        <v xml:space="preserve"> </v>
      </c>
      <c r="D81" s="300"/>
      <c r="E81" s="301"/>
      <c r="F81" s="133"/>
      <c r="G81" s="133"/>
      <c r="H81" s="133"/>
      <c r="I81" s="133"/>
      <c r="J81" s="133"/>
      <c r="K81" s="133"/>
      <c r="L81" s="133"/>
      <c r="M81" s="133"/>
      <c r="N81" s="133"/>
      <c r="O81" s="133"/>
      <c r="P81" s="133"/>
      <c r="Q81" s="133"/>
      <c r="R81" s="133"/>
      <c r="S81" s="133"/>
      <c r="T81" s="133"/>
      <c r="U81" s="133"/>
      <c r="V81" s="133"/>
      <c r="W81" s="133"/>
      <c r="X81" s="133"/>
      <c r="Y81" s="133"/>
      <c r="Z81" s="17" t="str">
        <f t="shared" si="4"/>
        <v xml:space="preserve"> </v>
      </c>
      <c r="AA81" s="17" t="str">
        <f t="shared" si="5"/>
        <v xml:space="preserve"> </v>
      </c>
    </row>
    <row r="82" spans="1:27" ht="12.75" customHeight="1" x14ac:dyDescent="0.25">
      <c r="A82" s="32" t="str">
        <f>'S. Listesi'!E79</f>
        <v xml:space="preserve"> </v>
      </c>
      <c r="B82" s="33" t="str">
        <f>IF('S. Listesi'!F79=0," ",'S. Listesi'!F79)</f>
        <v xml:space="preserve"> </v>
      </c>
      <c r="C82" s="299" t="str">
        <f>IF('S. Listesi'!G79=0," ",'S. Listesi'!G79)</f>
        <v xml:space="preserve"> </v>
      </c>
      <c r="D82" s="300"/>
      <c r="E82" s="301"/>
      <c r="F82" s="122"/>
      <c r="G82" s="133"/>
      <c r="H82" s="122"/>
      <c r="I82" s="122"/>
      <c r="J82" s="122"/>
      <c r="K82" s="122"/>
      <c r="L82" s="133"/>
      <c r="M82" s="122"/>
      <c r="N82" s="122"/>
      <c r="O82" s="122"/>
      <c r="P82" s="122"/>
      <c r="Q82" s="122"/>
      <c r="R82" s="122"/>
      <c r="S82" s="122"/>
      <c r="T82" s="122"/>
      <c r="U82" s="122"/>
      <c r="V82" s="122"/>
      <c r="W82" s="122"/>
      <c r="X82" s="122"/>
      <c r="Y82" s="122"/>
      <c r="Z82" s="17" t="str">
        <f t="shared" si="4"/>
        <v xml:space="preserve"> </v>
      </c>
      <c r="AA82" s="17" t="str">
        <f t="shared" si="5"/>
        <v xml:space="preserve"> </v>
      </c>
    </row>
    <row r="83" spans="1:27" ht="12.75" customHeight="1" x14ac:dyDescent="0.25">
      <c r="A83" s="32" t="str">
        <f>'S. Listesi'!E80</f>
        <v xml:space="preserve"> </v>
      </c>
      <c r="B83" s="33" t="str">
        <f>IF('S. Listesi'!F80=0," ",'S. Listesi'!F80)</f>
        <v xml:space="preserve"> </v>
      </c>
      <c r="C83" s="299" t="str">
        <f>IF('S. Listesi'!G80=0," ",'S. Listesi'!G80)</f>
        <v xml:space="preserve"> </v>
      </c>
      <c r="D83" s="300"/>
      <c r="E83" s="301"/>
      <c r="F83" s="133"/>
      <c r="G83" s="133"/>
      <c r="H83" s="133"/>
      <c r="I83" s="133"/>
      <c r="J83" s="133"/>
      <c r="K83" s="133"/>
      <c r="L83" s="133"/>
      <c r="M83" s="133"/>
      <c r="N83" s="133"/>
      <c r="O83" s="133"/>
      <c r="P83" s="133"/>
      <c r="Q83" s="133"/>
      <c r="R83" s="133"/>
      <c r="S83" s="133"/>
      <c r="T83" s="133"/>
      <c r="U83" s="133"/>
      <c r="V83" s="133"/>
      <c r="W83" s="133"/>
      <c r="X83" s="133"/>
      <c r="Y83" s="133"/>
      <c r="Z83" s="17" t="str">
        <f t="shared" si="4"/>
        <v xml:space="preserve"> </v>
      </c>
      <c r="AA83" s="17" t="str">
        <f t="shared" si="5"/>
        <v xml:space="preserve"> </v>
      </c>
    </row>
    <row r="84" spans="1:27" ht="12.75" customHeight="1" x14ac:dyDescent="0.25">
      <c r="A84" s="32" t="str">
        <f>'S. Listesi'!E81</f>
        <v xml:space="preserve"> </v>
      </c>
      <c r="B84" s="33" t="str">
        <f>IF('S. Listesi'!F81=0," ",'S. Listesi'!F81)</f>
        <v xml:space="preserve"> </v>
      </c>
      <c r="C84" s="299" t="str">
        <f>IF('S. Listesi'!G81=0," ",'S. Listesi'!G81)</f>
        <v xml:space="preserve"> </v>
      </c>
      <c r="D84" s="300"/>
      <c r="E84" s="301"/>
      <c r="F84" s="122"/>
      <c r="G84" s="133"/>
      <c r="H84" s="122"/>
      <c r="I84" s="122"/>
      <c r="J84" s="122"/>
      <c r="K84" s="122"/>
      <c r="L84" s="133"/>
      <c r="M84" s="122"/>
      <c r="N84" s="122"/>
      <c r="O84" s="122"/>
      <c r="P84" s="122"/>
      <c r="Q84" s="122"/>
      <c r="R84" s="122"/>
      <c r="S84" s="122"/>
      <c r="T84" s="122"/>
      <c r="U84" s="122"/>
      <c r="V84" s="122"/>
      <c r="W84" s="122"/>
      <c r="X84" s="122"/>
      <c r="Y84" s="122"/>
      <c r="Z84" s="17" t="str">
        <f t="shared" si="4"/>
        <v xml:space="preserve"> </v>
      </c>
      <c r="AA84" s="17" t="str">
        <f t="shared" si="5"/>
        <v xml:space="preserve"> </v>
      </c>
    </row>
    <row r="85" spans="1:27" ht="12.75" customHeight="1" x14ac:dyDescent="0.25">
      <c r="A85" s="32" t="str">
        <f>'S. Listesi'!E82</f>
        <v xml:space="preserve"> </v>
      </c>
      <c r="B85" s="33" t="str">
        <f>IF('S. Listesi'!F82=0," ",'S. Listesi'!F82)</f>
        <v xml:space="preserve"> </v>
      </c>
      <c r="C85" s="299" t="str">
        <f>IF('S. Listesi'!G82=0," ",'S. Listesi'!G82)</f>
        <v xml:space="preserve"> </v>
      </c>
      <c r="D85" s="300"/>
      <c r="E85" s="301"/>
      <c r="F85" s="133"/>
      <c r="G85" s="133"/>
      <c r="H85" s="133"/>
      <c r="I85" s="133"/>
      <c r="J85" s="133"/>
      <c r="K85" s="133"/>
      <c r="L85" s="133"/>
      <c r="M85" s="133"/>
      <c r="N85" s="133"/>
      <c r="O85" s="133"/>
      <c r="P85" s="133"/>
      <c r="Q85" s="133"/>
      <c r="R85" s="133"/>
      <c r="S85" s="133"/>
      <c r="T85" s="133"/>
      <c r="U85" s="133"/>
      <c r="V85" s="133"/>
      <c r="W85" s="133"/>
      <c r="X85" s="133"/>
      <c r="Y85" s="133"/>
      <c r="Z85" s="17" t="str">
        <f t="shared" si="4"/>
        <v xml:space="preserve"> </v>
      </c>
      <c r="AA85" s="17" t="str">
        <f t="shared" si="5"/>
        <v xml:space="preserve"> </v>
      </c>
    </row>
    <row r="86" spans="1:27" ht="12.75" customHeight="1" x14ac:dyDescent="0.25">
      <c r="A86" s="32" t="str">
        <f>'S. Listesi'!E83</f>
        <v xml:space="preserve"> </v>
      </c>
      <c r="B86" s="33" t="str">
        <f>IF('S. Listesi'!F83=0," ",'S. Listesi'!F83)</f>
        <v xml:space="preserve"> </v>
      </c>
      <c r="C86" s="299" t="str">
        <f>IF('S. Listesi'!G83=0," ",'S. Listesi'!G83)</f>
        <v xml:space="preserve"> </v>
      </c>
      <c r="D86" s="300"/>
      <c r="E86" s="301"/>
      <c r="F86" s="122"/>
      <c r="G86" s="133"/>
      <c r="H86" s="133"/>
      <c r="I86" s="133"/>
      <c r="J86" s="133"/>
      <c r="K86" s="133"/>
      <c r="L86" s="133"/>
      <c r="M86" s="133"/>
      <c r="N86" s="133"/>
      <c r="O86" s="133"/>
      <c r="P86" s="133"/>
      <c r="Q86" s="133"/>
      <c r="R86" s="133"/>
      <c r="S86" s="133"/>
      <c r="T86" s="133"/>
      <c r="U86" s="133"/>
      <c r="V86" s="133"/>
      <c r="W86" s="133"/>
      <c r="X86" s="133"/>
      <c r="Y86" s="133"/>
      <c r="Z86" s="17" t="str">
        <f t="shared" si="4"/>
        <v xml:space="preserve"> </v>
      </c>
      <c r="AA86" s="17" t="str">
        <f t="shared" si="5"/>
        <v xml:space="preserve"> </v>
      </c>
    </row>
    <row r="87" spans="1:27" ht="12.75" customHeight="1" x14ac:dyDescent="0.25">
      <c r="A87" s="32" t="str">
        <f>'S. Listesi'!E84</f>
        <v xml:space="preserve"> </v>
      </c>
      <c r="B87" s="33" t="str">
        <f>IF('S. Listesi'!F84=0," ",'S. Listesi'!F84)</f>
        <v xml:space="preserve"> </v>
      </c>
      <c r="C87" s="299" t="str">
        <f>IF('S. Listesi'!G84=0," ",'S. Listesi'!G84)</f>
        <v xml:space="preserve"> </v>
      </c>
      <c r="D87" s="300"/>
      <c r="E87" s="301"/>
      <c r="F87" s="122"/>
      <c r="G87" s="133"/>
      <c r="H87" s="133"/>
      <c r="I87" s="133"/>
      <c r="J87" s="133"/>
      <c r="K87" s="133"/>
      <c r="L87" s="133"/>
      <c r="M87" s="133"/>
      <c r="N87" s="133"/>
      <c r="O87" s="133"/>
      <c r="P87" s="133"/>
      <c r="Q87" s="133"/>
      <c r="R87" s="133"/>
      <c r="S87" s="133"/>
      <c r="T87" s="133"/>
      <c r="U87" s="133"/>
      <c r="V87" s="133"/>
      <c r="W87" s="133"/>
      <c r="X87" s="133"/>
      <c r="Y87" s="133"/>
      <c r="Z87" s="17" t="str">
        <f t="shared" si="4"/>
        <v xml:space="preserve"> </v>
      </c>
      <c r="AA87" s="17" t="str">
        <f t="shared" si="5"/>
        <v xml:space="preserve"> </v>
      </c>
    </row>
    <row r="88" spans="1:27" ht="12.75" customHeight="1" x14ac:dyDescent="0.25">
      <c r="A88" s="32" t="str">
        <f>'S. Listesi'!E85</f>
        <v xml:space="preserve"> </v>
      </c>
      <c r="B88" s="33" t="str">
        <f>IF('S. Listesi'!F85=0," ",'S. Listesi'!F85)</f>
        <v xml:space="preserve"> </v>
      </c>
      <c r="C88" s="299" t="str">
        <f>IF('S. Listesi'!G85=0," ",'S. Listesi'!G85)</f>
        <v xml:space="preserve"> </v>
      </c>
      <c r="D88" s="300"/>
      <c r="E88" s="301"/>
      <c r="F88" s="122"/>
      <c r="G88" s="133"/>
      <c r="H88" s="122"/>
      <c r="I88" s="133"/>
      <c r="J88" s="122"/>
      <c r="K88" s="122"/>
      <c r="L88" s="133"/>
      <c r="M88" s="122"/>
      <c r="N88" s="122"/>
      <c r="O88" s="122"/>
      <c r="P88" s="122"/>
      <c r="Q88" s="122"/>
      <c r="R88" s="122"/>
      <c r="S88" s="122"/>
      <c r="T88" s="122"/>
      <c r="U88" s="122"/>
      <c r="V88" s="122"/>
      <c r="W88" s="122"/>
      <c r="X88" s="122"/>
      <c r="Y88" s="122"/>
      <c r="Z88" s="17" t="str">
        <f t="shared" si="4"/>
        <v xml:space="preserve"> </v>
      </c>
      <c r="AA88" s="17" t="str">
        <f t="shared" si="5"/>
        <v xml:space="preserve"> </v>
      </c>
    </row>
    <row r="89" spans="1:27" ht="12.75" customHeight="1" x14ac:dyDescent="0.25">
      <c r="A89" s="32" t="str">
        <f>'S. Listesi'!E86</f>
        <v xml:space="preserve"> </v>
      </c>
      <c r="B89" s="33" t="str">
        <f>IF('S. Listesi'!F86=0," ",'S. Listesi'!F86)</f>
        <v xml:space="preserve"> </v>
      </c>
      <c r="C89" s="299" t="str">
        <f>IF('S. Listesi'!G86=0," ",'S. Listesi'!G86)</f>
        <v xml:space="preserve"> </v>
      </c>
      <c r="D89" s="300"/>
      <c r="E89" s="301"/>
      <c r="F89" s="122"/>
      <c r="G89" s="133"/>
      <c r="H89" s="133"/>
      <c r="I89" s="133"/>
      <c r="J89" s="133"/>
      <c r="K89" s="133"/>
      <c r="L89" s="133"/>
      <c r="M89" s="133"/>
      <c r="N89" s="133"/>
      <c r="O89" s="133"/>
      <c r="P89" s="133"/>
      <c r="Q89" s="133"/>
      <c r="R89" s="133"/>
      <c r="S89" s="133"/>
      <c r="T89" s="133"/>
      <c r="U89" s="133"/>
      <c r="V89" s="133"/>
      <c r="W89" s="133"/>
      <c r="X89" s="133"/>
      <c r="Y89" s="133"/>
      <c r="Z89" s="17" t="str">
        <f t="shared" si="4"/>
        <v xml:space="preserve"> </v>
      </c>
      <c r="AA89" s="17" t="str">
        <f t="shared" si="5"/>
        <v xml:space="preserve"> </v>
      </c>
    </row>
    <row r="90" spans="1:27" ht="12.75" customHeight="1" x14ac:dyDescent="0.25">
      <c r="A90" s="32" t="str">
        <f>'S. Listesi'!E87</f>
        <v xml:space="preserve"> </v>
      </c>
      <c r="B90" s="33" t="str">
        <f>IF('S. Listesi'!F87=0," ",'S. Listesi'!F87)</f>
        <v xml:space="preserve"> </v>
      </c>
      <c r="C90" s="299" t="str">
        <f>IF('S. Listesi'!G87=0," ",'S. Listesi'!G87)</f>
        <v xml:space="preserve"> </v>
      </c>
      <c r="D90" s="300"/>
      <c r="E90" s="301"/>
      <c r="F90" s="122"/>
      <c r="G90" s="133"/>
      <c r="H90" s="133"/>
      <c r="I90" s="133"/>
      <c r="J90" s="133"/>
      <c r="K90" s="133"/>
      <c r="L90" s="133"/>
      <c r="M90" s="133"/>
      <c r="N90" s="133"/>
      <c r="O90" s="133"/>
      <c r="P90" s="122"/>
      <c r="Q90" s="122"/>
      <c r="R90" s="122"/>
      <c r="S90" s="122"/>
      <c r="T90" s="122"/>
      <c r="U90" s="122"/>
      <c r="V90" s="122"/>
      <c r="W90" s="122"/>
      <c r="X90" s="122"/>
      <c r="Y90" s="122"/>
      <c r="Z90" s="17" t="str">
        <f t="shared" si="4"/>
        <v xml:space="preserve"> </v>
      </c>
      <c r="AA90" s="17" t="str">
        <f t="shared" si="5"/>
        <v xml:space="preserve"> </v>
      </c>
    </row>
    <row r="91" spans="1:27" ht="12.75" customHeight="1" x14ac:dyDescent="0.25">
      <c r="A91" s="32" t="str">
        <f>'S. Listesi'!E88</f>
        <v xml:space="preserve"> </v>
      </c>
      <c r="B91" s="33" t="str">
        <f>IF('S. Listesi'!F88=0," ",'S. Listesi'!F88)</f>
        <v xml:space="preserve"> </v>
      </c>
      <c r="C91" s="299" t="str">
        <f>IF('S. Listesi'!G88=0," ",'S. Listesi'!G88)</f>
        <v xml:space="preserve"> </v>
      </c>
      <c r="D91" s="300"/>
      <c r="E91" s="301"/>
      <c r="F91" s="122"/>
      <c r="G91" s="133"/>
      <c r="H91" s="133"/>
      <c r="I91" s="133"/>
      <c r="J91" s="133"/>
      <c r="K91" s="133"/>
      <c r="L91" s="133"/>
      <c r="M91" s="133"/>
      <c r="N91" s="133"/>
      <c r="O91" s="133"/>
      <c r="P91" s="133"/>
      <c r="Q91" s="133"/>
      <c r="R91" s="133"/>
      <c r="S91" s="133"/>
      <c r="T91" s="133"/>
      <c r="U91" s="133"/>
      <c r="V91" s="133"/>
      <c r="W91" s="133"/>
      <c r="X91" s="133"/>
      <c r="Y91" s="133"/>
      <c r="Z91" s="17" t="str">
        <f t="shared" si="4"/>
        <v xml:space="preserve"> </v>
      </c>
      <c r="AA91" s="17" t="str">
        <f t="shared" si="5"/>
        <v xml:space="preserve"> </v>
      </c>
    </row>
    <row r="92" spans="1:27" ht="12.75" customHeight="1" x14ac:dyDescent="0.25">
      <c r="A92" s="32" t="str">
        <f>'S. Listesi'!E89</f>
        <v xml:space="preserve"> </v>
      </c>
      <c r="B92" s="33" t="str">
        <f>IF('S. Listesi'!F89=0," ",'S. Listesi'!F89)</f>
        <v xml:space="preserve"> </v>
      </c>
      <c r="C92" s="299" t="str">
        <f>IF('S. Listesi'!G89=0," ",'S. Listesi'!G89)</f>
        <v xml:space="preserve"> </v>
      </c>
      <c r="D92" s="300"/>
      <c r="E92" s="301"/>
      <c r="F92" s="122"/>
      <c r="G92" s="133"/>
      <c r="H92" s="122"/>
      <c r="I92" s="133"/>
      <c r="J92" s="122"/>
      <c r="K92" s="122"/>
      <c r="L92" s="133"/>
      <c r="M92" s="122"/>
      <c r="N92" s="122"/>
      <c r="O92" s="122"/>
      <c r="P92" s="122"/>
      <c r="Q92" s="122"/>
      <c r="R92" s="122"/>
      <c r="S92" s="122"/>
      <c r="T92" s="122"/>
      <c r="U92" s="122"/>
      <c r="V92" s="122"/>
      <c r="W92" s="122"/>
      <c r="X92" s="122"/>
      <c r="Y92" s="122"/>
      <c r="Z92" s="17" t="str">
        <f t="shared" si="4"/>
        <v xml:space="preserve"> </v>
      </c>
      <c r="AA92" s="17" t="str">
        <f t="shared" si="5"/>
        <v xml:space="preserve"> </v>
      </c>
    </row>
    <row r="93" spans="1:27" ht="12.75" customHeight="1" x14ac:dyDescent="0.25">
      <c r="A93" s="32" t="str">
        <f>'S. Listesi'!E90</f>
        <v xml:space="preserve"> </v>
      </c>
      <c r="B93" s="33" t="str">
        <f>IF('S. Listesi'!F90=0," ",'S. Listesi'!F90)</f>
        <v xml:space="preserve"> </v>
      </c>
      <c r="C93" s="299" t="str">
        <f>IF('S. Listesi'!G90=0," ",'S. Listesi'!G90)</f>
        <v xml:space="preserve"> </v>
      </c>
      <c r="D93" s="300"/>
      <c r="E93" s="301"/>
      <c r="F93" s="122"/>
      <c r="G93" s="133"/>
      <c r="H93" s="133"/>
      <c r="I93" s="133"/>
      <c r="J93" s="133"/>
      <c r="K93" s="133"/>
      <c r="L93" s="133"/>
      <c r="M93" s="133"/>
      <c r="N93" s="133"/>
      <c r="O93" s="133"/>
      <c r="P93" s="133"/>
      <c r="Q93" s="133"/>
      <c r="R93" s="133"/>
      <c r="S93" s="133"/>
      <c r="T93" s="133"/>
      <c r="U93" s="133"/>
      <c r="V93" s="133"/>
      <c r="W93" s="133"/>
      <c r="X93" s="133"/>
      <c r="Y93" s="133"/>
      <c r="Z93" s="17" t="str">
        <f t="shared" si="4"/>
        <v xml:space="preserve"> </v>
      </c>
      <c r="AA93" s="17" t="str">
        <f t="shared" si="5"/>
        <v xml:space="preserve"> </v>
      </c>
    </row>
    <row r="94" spans="1:27" ht="12.75" customHeight="1" x14ac:dyDescent="0.25">
      <c r="A94" s="32" t="str">
        <f>'S. Listesi'!E91</f>
        <v xml:space="preserve"> </v>
      </c>
      <c r="B94" s="33" t="str">
        <f>IF('S. Listesi'!F91=0," ",'S. Listesi'!F91)</f>
        <v xml:space="preserve"> </v>
      </c>
      <c r="C94" s="299" t="str">
        <f>IF('S. Listesi'!G91=0," ",'S. Listesi'!G91)</f>
        <v xml:space="preserve"> </v>
      </c>
      <c r="D94" s="300"/>
      <c r="E94" s="301"/>
      <c r="F94" s="122"/>
      <c r="G94" s="133"/>
      <c r="H94" s="122"/>
      <c r="I94" s="122"/>
      <c r="J94" s="122"/>
      <c r="K94" s="122"/>
      <c r="L94" s="133"/>
      <c r="M94" s="122"/>
      <c r="N94" s="122"/>
      <c r="O94" s="122"/>
      <c r="P94" s="122"/>
      <c r="Q94" s="122"/>
      <c r="R94" s="122"/>
      <c r="S94" s="122"/>
      <c r="T94" s="122"/>
      <c r="U94" s="122"/>
      <c r="V94" s="122"/>
      <c r="W94" s="122"/>
      <c r="X94" s="122"/>
      <c r="Y94" s="122"/>
      <c r="Z94" s="17" t="str">
        <f t="shared" si="4"/>
        <v xml:space="preserve"> </v>
      </c>
      <c r="AA94" s="17" t="str">
        <f t="shared" si="5"/>
        <v xml:space="preserve"> </v>
      </c>
    </row>
    <row r="95" spans="1:27" ht="12.75" customHeight="1" x14ac:dyDescent="0.25">
      <c r="A95" s="32" t="str">
        <f>'S. Listesi'!E92</f>
        <v xml:space="preserve"> </v>
      </c>
      <c r="B95" s="33" t="str">
        <f>IF('S. Listesi'!F92=0," ",'S. Listesi'!F92)</f>
        <v xml:space="preserve"> </v>
      </c>
      <c r="C95" s="299" t="str">
        <f>IF('S. Listesi'!G92=0," ",'S. Listesi'!G92)</f>
        <v xml:space="preserve"> </v>
      </c>
      <c r="D95" s="300"/>
      <c r="E95" s="301"/>
      <c r="F95" s="122"/>
      <c r="G95" s="133"/>
      <c r="H95" s="133"/>
      <c r="I95" s="133"/>
      <c r="J95" s="133"/>
      <c r="K95" s="133"/>
      <c r="L95" s="133"/>
      <c r="M95" s="133"/>
      <c r="N95" s="133"/>
      <c r="O95" s="133"/>
      <c r="P95" s="133"/>
      <c r="Q95" s="133"/>
      <c r="R95" s="133"/>
      <c r="S95" s="133"/>
      <c r="T95" s="133"/>
      <c r="U95" s="133"/>
      <c r="V95" s="133"/>
      <c r="W95" s="133"/>
      <c r="X95" s="133"/>
      <c r="Y95" s="133"/>
      <c r="Z95" s="17" t="str">
        <f t="shared" si="4"/>
        <v xml:space="preserve"> </v>
      </c>
      <c r="AA95" s="17" t="str">
        <f t="shared" si="5"/>
        <v xml:space="preserve"> </v>
      </c>
    </row>
    <row r="96" spans="1:27" ht="12.75" customHeight="1" x14ac:dyDescent="0.25">
      <c r="A96" s="32" t="str">
        <f>'S. Listesi'!E93</f>
        <v xml:space="preserve"> </v>
      </c>
      <c r="B96" s="33" t="str">
        <f>IF('S. Listesi'!F93=0," ",'S. Listesi'!F93)</f>
        <v xml:space="preserve"> </v>
      </c>
      <c r="C96" s="299" t="str">
        <f>IF('S. Listesi'!G93=0," ",'S. Listesi'!G93)</f>
        <v xml:space="preserve"> </v>
      </c>
      <c r="D96" s="300"/>
      <c r="E96" s="301"/>
      <c r="F96" s="122"/>
      <c r="G96" s="133"/>
      <c r="H96" s="122"/>
      <c r="I96" s="122"/>
      <c r="J96" s="122"/>
      <c r="K96" s="122"/>
      <c r="L96" s="133"/>
      <c r="M96" s="122"/>
      <c r="N96" s="122"/>
      <c r="O96" s="122"/>
      <c r="P96" s="122"/>
      <c r="Q96" s="122"/>
      <c r="R96" s="122"/>
      <c r="S96" s="122"/>
      <c r="T96" s="122"/>
      <c r="U96" s="122"/>
      <c r="V96" s="122"/>
      <c r="W96" s="122"/>
      <c r="X96" s="122"/>
      <c r="Y96" s="122"/>
      <c r="Z96" s="17" t="str">
        <f t="shared" si="4"/>
        <v xml:space="preserve"> </v>
      </c>
      <c r="AA96" s="17" t="str">
        <f t="shared" si="5"/>
        <v xml:space="preserve"> </v>
      </c>
    </row>
    <row r="97" spans="1:27" ht="12.75" customHeight="1" x14ac:dyDescent="0.25">
      <c r="A97" s="32" t="str">
        <f>'S. Listesi'!E94</f>
        <v xml:space="preserve"> </v>
      </c>
      <c r="B97" s="33" t="str">
        <f>IF('S. Listesi'!F94=0," ",'S. Listesi'!F94)</f>
        <v xml:space="preserve"> </v>
      </c>
      <c r="C97" s="299" t="str">
        <f>IF('S. Listesi'!G94=0," ",'S. Listesi'!G94)</f>
        <v xml:space="preserve"> </v>
      </c>
      <c r="D97" s="300"/>
      <c r="E97" s="301"/>
      <c r="F97" s="133"/>
      <c r="G97" s="133"/>
      <c r="H97" s="133"/>
      <c r="I97" s="133"/>
      <c r="J97" s="133"/>
      <c r="K97" s="133"/>
      <c r="L97" s="133"/>
      <c r="M97" s="133"/>
      <c r="N97" s="133"/>
      <c r="O97" s="133"/>
      <c r="P97" s="133"/>
      <c r="Q97" s="133"/>
      <c r="R97" s="133"/>
      <c r="S97" s="133"/>
      <c r="T97" s="133"/>
      <c r="U97" s="133"/>
      <c r="V97" s="133"/>
      <c r="W97" s="133"/>
      <c r="X97" s="133"/>
      <c r="Y97" s="133"/>
      <c r="Z97" s="17" t="str">
        <f t="shared" si="4"/>
        <v xml:space="preserve"> </v>
      </c>
      <c r="AA97" s="17" t="str">
        <f t="shared" si="5"/>
        <v xml:space="preserve"> </v>
      </c>
    </row>
    <row r="98" spans="1:27" ht="12.75" customHeight="1" x14ac:dyDescent="0.25">
      <c r="A98" s="32" t="str">
        <f>'S. Listesi'!E95</f>
        <v xml:space="preserve"> </v>
      </c>
      <c r="B98" s="33" t="str">
        <f>IF('S. Listesi'!F95=0," ",'S. Listesi'!F95)</f>
        <v xml:space="preserve"> </v>
      </c>
      <c r="C98" s="299" t="str">
        <f>IF('S. Listesi'!G95=0," ",'S. Listesi'!G95)</f>
        <v xml:space="preserve"> </v>
      </c>
      <c r="D98" s="300"/>
      <c r="E98" s="301"/>
      <c r="F98" s="122"/>
      <c r="G98" s="133"/>
      <c r="H98" s="122"/>
      <c r="I98" s="122"/>
      <c r="J98" s="122"/>
      <c r="K98" s="122"/>
      <c r="L98" s="133"/>
      <c r="M98" s="122"/>
      <c r="N98" s="122"/>
      <c r="O98" s="122"/>
      <c r="P98" s="122"/>
      <c r="Q98" s="122"/>
      <c r="R98" s="122"/>
      <c r="S98" s="122"/>
      <c r="T98" s="122"/>
      <c r="U98" s="122"/>
      <c r="V98" s="122"/>
      <c r="W98" s="122"/>
      <c r="X98" s="122"/>
      <c r="Y98" s="122"/>
      <c r="Z98" s="17" t="str">
        <f t="shared" si="4"/>
        <v xml:space="preserve"> </v>
      </c>
      <c r="AA98" s="17" t="str">
        <f t="shared" si="5"/>
        <v xml:space="preserve"> </v>
      </c>
    </row>
    <row r="99" spans="1:27" ht="12.75" customHeight="1" x14ac:dyDescent="0.25">
      <c r="A99" s="32" t="str">
        <f>'S. Listesi'!E96</f>
        <v xml:space="preserve"> </v>
      </c>
      <c r="B99" s="33" t="str">
        <f>IF('S. Listesi'!F96=0," ",'S. Listesi'!F96)</f>
        <v xml:space="preserve"> </v>
      </c>
      <c r="C99" s="299" t="str">
        <f>IF('S. Listesi'!G96=0," ",'S. Listesi'!G96)</f>
        <v xml:space="preserve"> </v>
      </c>
      <c r="D99" s="300"/>
      <c r="E99" s="301"/>
      <c r="F99" s="133"/>
      <c r="G99" s="133"/>
      <c r="H99" s="133"/>
      <c r="I99" s="133"/>
      <c r="J99" s="133"/>
      <c r="K99" s="133"/>
      <c r="L99" s="133"/>
      <c r="M99" s="133"/>
      <c r="N99" s="133"/>
      <c r="O99" s="133"/>
      <c r="P99" s="133"/>
      <c r="Q99" s="133"/>
      <c r="R99" s="133"/>
      <c r="S99" s="133"/>
      <c r="T99" s="133"/>
      <c r="U99" s="133"/>
      <c r="V99" s="133"/>
      <c r="W99" s="133"/>
      <c r="X99" s="133"/>
      <c r="Y99" s="133"/>
      <c r="Z99" s="17" t="str">
        <f t="shared" si="4"/>
        <v xml:space="preserve"> </v>
      </c>
      <c r="AA99" s="17" t="str">
        <f t="shared" si="5"/>
        <v xml:space="preserve"> </v>
      </c>
    </row>
    <row r="100" spans="1:27" ht="12.75" customHeight="1" x14ac:dyDescent="0.25">
      <c r="A100" s="32" t="str">
        <f>'S. Listesi'!E97</f>
        <v xml:space="preserve"> </v>
      </c>
      <c r="B100" s="33" t="str">
        <f>IF('S. Listesi'!F97=0," ",'S. Listesi'!F97)</f>
        <v xml:space="preserve"> </v>
      </c>
      <c r="C100" s="299" t="str">
        <f>IF('S. Listesi'!G97=0," ",'S. Listesi'!G97)</f>
        <v xml:space="preserve"> </v>
      </c>
      <c r="D100" s="300"/>
      <c r="E100" s="301"/>
      <c r="F100" s="122"/>
      <c r="G100" s="133"/>
      <c r="H100" s="122"/>
      <c r="I100" s="122"/>
      <c r="J100" s="122"/>
      <c r="K100" s="122"/>
      <c r="L100" s="133"/>
      <c r="M100" s="122"/>
      <c r="N100" s="122"/>
      <c r="O100" s="122"/>
      <c r="P100" s="122"/>
      <c r="Q100" s="122"/>
      <c r="R100" s="122"/>
      <c r="S100" s="122"/>
      <c r="T100" s="122"/>
      <c r="U100" s="122"/>
      <c r="V100" s="122"/>
      <c r="W100" s="122"/>
      <c r="X100" s="122"/>
      <c r="Y100" s="122"/>
      <c r="Z100" s="17" t="str">
        <f t="shared" si="4"/>
        <v xml:space="preserve"> </v>
      </c>
      <c r="AA100" s="17" t="str">
        <f t="shared" si="5"/>
        <v xml:space="preserve"> </v>
      </c>
    </row>
    <row r="101" spans="1:27" ht="12.75" customHeight="1" x14ac:dyDescent="0.25">
      <c r="A101" s="32" t="str">
        <f>'S. Listesi'!E98</f>
        <v xml:space="preserve"> </v>
      </c>
      <c r="B101" s="33" t="str">
        <f>IF('S. Listesi'!F98=0," ",'S. Listesi'!F98)</f>
        <v xml:space="preserve"> </v>
      </c>
      <c r="C101" s="299" t="str">
        <f>IF('S. Listesi'!G98=0," ",'S. Listesi'!G98)</f>
        <v xml:space="preserve"> </v>
      </c>
      <c r="D101" s="300"/>
      <c r="E101" s="301"/>
      <c r="F101" s="133"/>
      <c r="G101" s="133"/>
      <c r="H101" s="133"/>
      <c r="I101" s="133"/>
      <c r="J101" s="133"/>
      <c r="K101" s="133"/>
      <c r="L101" s="133"/>
      <c r="M101" s="133"/>
      <c r="N101" s="133"/>
      <c r="O101" s="133"/>
      <c r="P101" s="133"/>
      <c r="Q101" s="133"/>
      <c r="R101" s="133"/>
      <c r="S101" s="133"/>
      <c r="T101" s="133"/>
      <c r="U101" s="133"/>
      <c r="V101" s="133"/>
      <c r="W101" s="133"/>
      <c r="X101" s="133"/>
      <c r="Y101" s="133"/>
      <c r="Z101" s="17" t="str">
        <f t="shared" si="4"/>
        <v xml:space="preserve"> </v>
      </c>
      <c r="AA101" s="17" t="str">
        <f t="shared" si="5"/>
        <v xml:space="preserve"> </v>
      </c>
    </row>
    <row r="102" spans="1:27" ht="12.75" customHeight="1" x14ac:dyDescent="0.25">
      <c r="A102" s="32" t="str">
        <f>'S. Listesi'!E99</f>
        <v xml:space="preserve"> </v>
      </c>
      <c r="B102" s="33" t="str">
        <f>IF('S. Listesi'!F99=0," ",'S. Listesi'!F99)</f>
        <v xml:space="preserve"> </v>
      </c>
      <c r="C102" s="299" t="str">
        <f>IF('S. Listesi'!G99=0," ",'S. Listesi'!G99)</f>
        <v xml:space="preserve"> </v>
      </c>
      <c r="D102" s="300"/>
      <c r="E102" s="301"/>
      <c r="F102" s="122"/>
      <c r="G102" s="133"/>
      <c r="H102" s="133"/>
      <c r="I102" s="133"/>
      <c r="J102" s="133"/>
      <c r="K102" s="133"/>
      <c r="L102" s="133"/>
      <c r="M102" s="133"/>
      <c r="N102" s="133"/>
      <c r="O102" s="133"/>
      <c r="P102" s="133"/>
      <c r="Q102" s="133"/>
      <c r="R102" s="133"/>
      <c r="S102" s="133"/>
      <c r="T102" s="133"/>
      <c r="U102" s="133"/>
      <c r="V102" s="133"/>
      <c r="W102" s="133"/>
      <c r="X102" s="133"/>
      <c r="Y102" s="133"/>
      <c r="Z102" s="17" t="str">
        <f t="shared" si="4"/>
        <v xml:space="preserve"> </v>
      </c>
      <c r="AA102" s="17" t="str">
        <f t="shared" si="5"/>
        <v xml:space="preserve"> </v>
      </c>
    </row>
    <row r="103" spans="1:27" ht="12.75" customHeight="1" x14ac:dyDescent="0.25">
      <c r="A103" s="32" t="str">
        <f>'S. Listesi'!E100</f>
        <v xml:space="preserve"> </v>
      </c>
      <c r="B103" s="33" t="str">
        <f>IF('S. Listesi'!F100=0," ",'S. Listesi'!F100)</f>
        <v xml:space="preserve"> </v>
      </c>
      <c r="C103" s="299" t="str">
        <f>IF('S. Listesi'!G100=0," ",'S. Listesi'!G100)</f>
        <v xml:space="preserve"> </v>
      </c>
      <c r="D103" s="300"/>
      <c r="E103" s="301"/>
      <c r="F103" s="122"/>
      <c r="G103" s="133"/>
      <c r="H103" s="133"/>
      <c r="I103" s="133"/>
      <c r="J103" s="133"/>
      <c r="K103" s="133"/>
      <c r="L103" s="133"/>
      <c r="M103" s="133"/>
      <c r="N103" s="133"/>
      <c r="O103" s="133"/>
      <c r="P103" s="133"/>
      <c r="Q103" s="133"/>
      <c r="R103" s="133"/>
      <c r="S103" s="133"/>
      <c r="T103" s="133"/>
      <c r="U103" s="133"/>
      <c r="V103" s="133"/>
      <c r="W103" s="133"/>
      <c r="X103" s="133"/>
      <c r="Y103" s="133"/>
      <c r="Z103" s="17" t="str">
        <f t="shared" si="4"/>
        <v xml:space="preserve"> </v>
      </c>
      <c r="AA103" s="17" t="str">
        <f t="shared" si="5"/>
        <v xml:space="preserve"> </v>
      </c>
    </row>
    <row r="104" spans="1:27" ht="12.75" customHeight="1" x14ac:dyDescent="0.25">
      <c r="A104" s="32" t="str">
        <f>'S. Listesi'!E101</f>
        <v xml:space="preserve"> </v>
      </c>
      <c r="B104" s="33" t="str">
        <f>IF('S. Listesi'!F101=0," ",'S. Listesi'!F101)</f>
        <v xml:space="preserve"> </v>
      </c>
      <c r="C104" s="299" t="str">
        <f>IF('S. Listesi'!G101=0," ",'S. Listesi'!G101)</f>
        <v xml:space="preserve"> </v>
      </c>
      <c r="D104" s="300"/>
      <c r="E104" s="301"/>
      <c r="F104" s="122"/>
      <c r="G104" s="133"/>
      <c r="H104" s="122"/>
      <c r="I104" s="133"/>
      <c r="J104" s="122"/>
      <c r="K104" s="122"/>
      <c r="L104" s="133"/>
      <c r="M104" s="122"/>
      <c r="N104" s="122"/>
      <c r="O104" s="122"/>
      <c r="P104" s="122"/>
      <c r="Q104" s="122"/>
      <c r="R104" s="122"/>
      <c r="S104" s="122"/>
      <c r="T104" s="122"/>
      <c r="U104" s="122"/>
      <c r="V104" s="122"/>
      <c r="W104" s="122"/>
      <c r="X104" s="122"/>
      <c r="Y104" s="122"/>
      <c r="Z104" s="17" t="str">
        <f t="shared" si="4"/>
        <v xml:space="preserve"> </v>
      </c>
      <c r="AA104" s="17" t="str">
        <f t="shared" si="5"/>
        <v xml:space="preserve"> </v>
      </c>
    </row>
    <row r="105" spans="1:27" ht="12.75" customHeight="1" x14ac:dyDescent="0.25">
      <c r="A105" s="32" t="str">
        <f>'S. Listesi'!E102</f>
        <v xml:space="preserve"> </v>
      </c>
      <c r="B105" s="33" t="str">
        <f>IF('S. Listesi'!F102=0," ",'S. Listesi'!F102)</f>
        <v xml:space="preserve"> </v>
      </c>
      <c r="C105" s="299" t="str">
        <f>IF('S. Listesi'!G102=0," ",'S. Listesi'!G102)</f>
        <v xml:space="preserve"> </v>
      </c>
      <c r="D105" s="300"/>
      <c r="E105" s="301"/>
      <c r="F105" s="122"/>
      <c r="G105" s="133"/>
      <c r="H105" s="133"/>
      <c r="I105" s="133"/>
      <c r="J105" s="133"/>
      <c r="K105" s="133"/>
      <c r="L105" s="133"/>
      <c r="M105" s="133"/>
      <c r="N105" s="133"/>
      <c r="O105" s="133"/>
      <c r="P105" s="133"/>
      <c r="Q105" s="133"/>
      <c r="R105" s="133"/>
      <c r="S105" s="133"/>
      <c r="T105" s="133"/>
      <c r="U105" s="133"/>
      <c r="V105" s="133"/>
      <c r="W105" s="133"/>
      <c r="X105" s="133"/>
      <c r="Y105" s="133"/>
      <c r="Z105" s="17" t="str">
        <f t="shared" si="4"/>
        <v xml:space="preserve"> </v>
      </c>
      <c r="AA105" s="17" t="str">
        <f t="shared" si="5"/>
        <v xml:space="preserve"> </v>
      </c>
    </row>
    <row r="106" spans="1:27" ht="12.75" customHeight="1" x14ac:dyDescent="0.25">
      <c r="A106" s="32" t="str">
        <f>'S. Listesi'!E103</f>
        <v xml:space="preserve"> </v>
      </c>
      <c r="B106" s="33" t="str">
        <f>IF('S. Listesi'!F103=0," ",'S. Listesi'!F103)</f>
        <v xml:space="preserve"> </v>
      </c>
      <c r="C106" s="299" t="str">
        <f>IF('S. Listesi'!G103=0," ",'S. Listesi'!G103)</f>
        <v xml:space="preserve"> </v>
      </c>
      <c r="D106" s="300"/>
      <c r="E106" s="301"/>
      <c r="F106" s="122"/>
      <c r="G106" s="133"/>
      <c r="H106" s="133"/>
      <c r="I106" s="133"/>
      <c r="J106" s="133"/>
      <c r="K106" s="133"/>
      <c r="L106" s="133"/>
      <c r="M106" s="133"/>
      <c r="N106" s="133"/>
      <c r="O106" s="133"/>
      <c r="P106" s="122"/>
      <c r="Q106" s="122"/>
      <c r="R106" s="122"/>
      <c r="S106" s="122"/>
      <c r="T106" s="122"/>
      <c r="U106" s="122"/>
      <c r="V106" s="122"/>
      <c r="W106" s="122"/>
      <c r="X106" s="122"/>
      <c r="Y106" s="122"/>
      <c r="Z106" s="17" t="str">
        <f t="shared" si="4"/>
        <v xml:space="preserve"> </v>
      </c>
      <c r="AA106" s="17" t="str">
        <f t="shared" si="5"/>
        <v xml:space="preserve"> </v>
      </c>
    </row>
    <row r="107" spans="1:27" ht="12.75" customHeight="1" x14ac:dyDescent="0.25">
      <c r="A107" s="32" t="str">
        <f>'S. Listesi'!E104</f>
        <v xml:space="preserve"> </v>
      </c>
      <c r="B107" s="33" t="str">
        <f>IF('S. Listesi'!F104=0," ",'S. Listesi'!F104)</f>
        <v xml:space="preserve"> </v>
      </c>
      <c r="C107" s="299" t="str">
        <f>IF('S. Listesi'!G104=0," ",'S. Listesi'!G104)</f>
        <v xml:space="preserve"> </v>
      </c>
      <c r="D107" s="300"/>
      <c r="E107" s="301"/>
      <c r="F107" s="122"/>
      <c r="G107" s="133"/>
      <c r="H107" s="133"/>
      <c r="I107" s="133"/>
      <c r="J107" s="133"/>
      <c r="K107" s="133"/>
      <c r="L107" s="133"/>
      <c r="M107" s="133"/>
      <c r="N107" s="133"/>
      <c r="O107" s="133"/>
      <c r="P107" s="133"/>
      <c r="Q107" s="133"/>
      <c r="R107" s="133"/>
      <c r="S107" s="133"/>
      <c r="T107" s="133"/>
      <c r="U107" s="133"/>
      <c r="V107" s="133"/>
      <c r="W107" s="133"/>
      <c r="X107" s="133"/>
      <c r="Y107" s="133"/>
      <c r="Z107" s="17" t="str">
        <f t="shared" si="4"/>
        <v xml:space="preserve"> </v>
      </c>
      <c r="AA107" s="17" t="str">
        <f t="shared" si="5"/>
        <v xml:space="preserve"> </v>
      </c>
    </row>
    <row r="108" spans="1:27" ht="12.75" customHeight="1" x14ac:dyDescent="0.25">
      <c r="A108" s="32" t="str">
        <f>'S. Listesi'!E105</f>
        <v xml:space="preserve"> </v>
      </c>
      <c r="B108" s="33" t="str">
        <f>IF('S. Listesi'!F105=0," ",'S. Listesi'!F105)</f>
        <v xml:space="preserve"> </v>
      </c>
      <c r="C108" s="299" t="str">
        <f>IF('S. Listesi'!G105=0," ",'S. Listesi'!G105)</f>
        <v xml:space="preserve"> </v>
      </c>
      <c r="D108" s="300"/>
      <c r="E108" s="301"/>
      <c r="F108" s="122"/>
      <c r="G108" s="133"/>
      <c r="H108" s="122"/>
      <c r="I108" s="133"/>
      <c r="J108" s="122"/>
      <c r="K108" s="122"/>
      <c r="L108" s="133"/>
      <c r="M108" s="122"/>
      <c r="N108" s="122"/>
      <c r="O108" s="122"/>
      <c r="P108" s="122"/>
      <c r="Q108" s="122"/>
      <c r="R108" s="122"/>
      <c r="S108" s="122"/>
      <c r="T108" s="122"/>
      <c r="U108" s="122"/>
      <c r="V108" s="122"/>
      <c r="W108" s="122"/>
      <c r="X108" s="122"/>
      <c r="Y108" s="122"/>
      <c r="Z108" s="17" t="str">
        <f t="shared" si="4"/>
        <v xml:space="preserve"> </v>
      </c>
      <c r="AA108" s="17" t="str">
        <f t="shared" si="5"/>
        <v xml:space="preserve"> </v>
      </c>
    </row>
    <row r="109" spans="1:27" ht="12.75" customHeight="1" x14ac:dyDescent="0.25">
      <c r="A109" s="32" t="str">
        <f>'S. Listesi'!E106</f>
        <v xml:space="preserve"> </v>
      </c>
      <c r="B109" s="33" t="str">
        <f>IF('S. Listesi'!F106=0," ",'S. Listesi'!F106)</f>
        <v xml:space="preserve"> </v>
      </c>
      <c r="C109" s="299" t="str">
        <f>IF('S. Listesi'!G106=0," ",'S. Listesi'!G106)</f>
        <v xml:space="preserve"> </v>
      </c>
      <c r="D109" s="300"/>
      <c r="E109" s="301"/>
      <c r="F109" s="122"/>
      <c r="G109" s="133"/>
      <c r="H109" s="133"/>
      <c r="I109" s="133"/>
      <c r="J109" s="133"/>
      <c r="K109" s="133"/>
      <c r="L109" s="133"/>
      <c r="M109" s="133"/>
      <c r="N109" s="133"/>
      <c r="O109" s="133"/>
      <c r="P109" s="133"/>
      <c r="Q109" s="133"/>
      <c r="R109" s="133"/>
      <c r="S109" s="133"/>
      <c r="T109" s="133"/>
      <c r="U109" s="133"/>
      <c r="V109" s="133"/>
      <c r="W109" s="133"/>
      <c r="X109" s="133"/>
      <c r="Y109" s="133"/>
      <c r="Z109" s="17" t="str">
        <f t="shared" si="4"/>
        <v xml:space="preserve"> </v>
      </c>
      <c r="AA109" s="17" t="str">
        <f t="shared" si="5"/>
        <v xml:space="preserve"> </v>
      </c>
    </row>
    <row r="110" spans="1:27" ht="12.75" customHeight="1" x14ac:dyDescent="0.25">
      <c r="A110" s="32" t="str">
        <f>'S. Listesi'!E107</f>
        <v xml:space="preserve"> </v>
      </c>
      <c r="B110" s="33" t="str">
        <f>IF('S. Listesi'!F107=0," ",'S. Listesi'!F107)</f>
        <v xml:space="preserve"> </v>
      </c>
      <c r="C110" s="299" t="str">
        <f>IF('S. Listesi'!G107=0," ",'S. Listesi'!G107)</f>
        <v xml:space="preserve"> </v>
      </c>
      <c r="D110" s="300"/>
      <c r="E110" s="301"/>
      <c r="F110" s="122"/>
      <c r="G110" s="133"/>
      <c r="H110" s="122"/>
      <c r="I110" s="122"/>
      <c r="J110" s="122"/>
      <c r="K110" s="122"/>
      <c r="L110" s="133"/>
      <c r="M110" s="122"/>
      <c r="N110" s="122"/>
      <c r="O110" s="122"/>
      <c r="P110" s="122"/>
      <c r="Q110" s="122"/>
      <c r="R110" s="122"/>
      <c r="S110" s="122"/>
      <c r="T110" s="122"/>
      <c r="U110" s="122"/>
      <c r="V110" s="122"/>
      <c r="W110" s="122"/>
      <c r="X110" s="122"/>
      <c r="Y110" s="122"/>
      <c r="Z110" s="17" t="str">
        <f t="shared" si="4"/>
        <v xml:space="preserve"> </v>
      </c>
      <c r="AA110" s="17" t="str">
        <f t="shared" si="5"/>
        <v xml:space="preserve"> </v>
      </c>
    </row>
    <row r="111" spans="1:27" ht="12.75" customHeight="1" x14ac:dyDescent="0.25">
      <c r="A111" s="32" t="str">
        <f>'S. Listesi'!E108</f>
        <v xml:space="preserve"> </v>
      </c>
      <c r="B111" s="33" t="str">
        <f>IF('S. Listesi'!F108=0," ",'S. Listesi'!F108)</f>
        <v xml:space="preserve"> </v>
      </c>
      <c r="C111" s="299" t="str">
        <f>IF('S. Listesi'!G108=0," ",'S. Listesi'!G108)</f>
        <v xml:space="preserve"> </v>
      </c>
      <c r="D111" s="300"/>
      <c r="E111" s="301"/>
      <c r="F111" s="122"/>
      <c r="G111" s="133"/>
      <c r="H111" s="133"/>
      <c r="I111" s="133"/>
      <c r="J111" s="133"/>
      <c r="K111" s="133"/>
      <c r="L111" s="133"/>
      <c r="M111" s="133"/>
      <c r="N111" s="133"/>
      <c r="O111" s="133"/>
      <c r="P111" s="133"/>
      <c r="Q111" s="133"/>
      <c r="R111" s="133"/>
      <c r="S111" s="133"/>
      <c r="T111" s="133"/>
      <c r="U111" s="133"/>
      <c r="V111" s="133"/>
      <c r="W111" s="133"/>
      <c r="X111" s="133"/>
      <c r="Y111" s="133"/>
      <c r="Z111" s="17" t="str">
        <f t="shared" si="4"/>
        <v xml:space="preserve"> </v>
      </c>
      <c r="AA111" s="17" t="str">
        <f t="shared" si="5"/>
        <v xml:space="preserve"> </v>
      </c>
    </row>
    <row r="112" spans="1:27" ht="12.75" customHeight="1" x14ac:dyDescent="0.25">
      <c r="A112" s="32" t="str">
        <f>'S. Listesi'!E109</f>
        <v xml:space="preserve"> </v>
      </c>
      <c r="B112" s="33" t="str">
        <f>IF('S. Listesi'!F109=0," ",'S. Listesi'!F109)</f>
        <v xml:space="preserve"> </v>
      </c>
      <c r="C112" s="299" t="str">
        <f>IF('S. Listesi'!G109=0," ",'S. Listesi'!G109)</f>
        <v xml:space="preserve"> </v>
      </c>
      <c r="D112" s="300"/>
      <c r="E112" s="301"/>
      <c r="F112" s="122"/>
      <c r="G112" s="133"/>
      <c r="H112" s="122"/>
      <c r="I112" s="122"/>
      <c r="J112" s="122"/>
      <c r="K112" s="122"/>
      <c r="L112" s="133"/>
      <c r="M112" s="122"/>
      <c r="N112" s="122"/>
      <c r="O112" s="122"/>
      <c r="P112" s="122"/>
      <c r="Q112" s="122"/>
      <c r="R112" s="122"/>
      <c r="S112" s="122"/>
      <c r="T112" s="122"/>
      <c r="U112" s="122"/>
      <c r="V112" s="122"/>
      <c r="W112" s="122"/>
      <c r="X112" s="122"/>
      <c r="Y112" s="122"/>
      <c r="Z112" s="17" t="str">
        <f t="shared" si="4"/>
        <v xml:space="preserve"> </v>
      </c>
      <c r="AA112" s="17" t="str">
        <f t="shared" si="5"/>
        <v xml:space="preserve"> </v>
      </c>
    </row>
    <row r="113" spans="1:27" ht="12.75" customHeight="1" x14ac:dyDescent="0.25">
      <c r="A113" s="32" t="str">
        <f>'S. Listesi'!E110</f>
        <v xml:space="preserve"> </v>
      </c>
      <c r="B113" s="33" t="str">
        <f>IF('S. Listesi'!F110=0," ",'S. Listesi'!F110)</f>
        <v xml:space="preserve"> </v>
      </c>
      <c r="C113" s="299" t="str">
        <f>IF('S. Listesi'!G110=0," ",'S. Listesi'!G110)</f>
        <v xml:space="preserve"> </v>
      </c>
      <c r="D113" s="300"/>
      <c r="E113" s="301"/>
      <c r="F113" s="133"/>
      <c r="G113" s="133"/>
      <c r="H113" s="133"/>
      <c r="I113" s="133"/>
      <c r="J113" s="133"/>
      <c r="K113" s="133"/>
      <c r="L113" s="133"/>
      <c r="M113" s="133"/>
      <c r="N113" s="133"/>
      <c r="O113" s="133"/>
      <c r="P113" s="133"/>
      <c r="Q113" s="133"/>
      <c r="R113" s="133"/>
      <c r="S113" s="133"/>
      <c r="T113" s="133"/>
      <c r="U113" s="133"/>
      <c r="V113" s="133"/>
      <c r="W113" s="133"/>
      <c r="X113" s="133"/>
      <c r="Y113" s="133"/>
      <c r="Z113" s="17" t="str">
        <f t="shared" si="4"/>
        <v xml:space="preserve"> </v>
      </c>
      <c r="AA113" s="17" t="str">
        <f t="shared" si="5"/>
        <v xml:space="preserve"> </v>
      </c>
    </row>
    <row r="114" spans="1:27" ht="12.75" customHeight="1" x14ac:dyDescent="0.25">
      <c r="A114" s="32" t="str">
        <f>'S. Listesi'!E111</f>
        <v xml:space="preserve"> </v>
      </c>
      <c r="B114" s="33" t="str">
        <f>IF('S. Listesi'!F111=0," ",'S. Listesi'!F111)</f>
        <v xml:space="preserve"> </v>
      </c>
      <c r="C114" s="299" t="str">
        <f>IF('S. Listesi'!G111=0," ",'S. Listesi'!G111)</f>
        <v xml:space="preserve"> </v>
      </c>
      <c r="D114" s="300"/>
      <c r="E114" s="301"/>
      <c r="F114" s="122"/>
      <c r="G114" s="133"/>
      <c r="H114" s="122"/>
      <c r="I114" s="122"/>
      <c r="J114" s="122"/>
      <c r="K114" s="122"/>
      <c r="L114" s="133"/>
      <c r="M114" s="122"/>
      <c r="N114" s="122"/>
      <c r="O114" s="122"/>
      <c r="P114" s="122"/>
      <c r="Q114" s="122"/>
      <c r="R114" s="122"/>
      <c r="S114" s="122"/>
      <c r="T114" s="122"/>
      <c r="U114" s="122"/>
      <c r="V114" s="122"/>
      <c r="W114" s="122"/>
      <c r="X114" s="122"/>
      <c r="Y114" s="122"/>
      <c r="Z114" s="17" t="str">
        <f t="shared" si="4"/>
        <v xml:space="preserve"> </v>
      </c>
      <c r="AA114" s="17" t="str">
        <f t="shared" si="5"/>
        <v xml:space="preserve"> </v>
      </c>
    </row>
    <row r="115" spans="1:27" ht="12.75" customHeight="1" x14ac:dyDescent="0.25">
      <c r="A115" s="32" t="str">
        <f>'S. Listesi'!E112</f>
        <v xml:space="preserve"> </v>
      </c>
      <c r="B115" s="33" t="str">
        <f>IF('S. Listesi'!F112=0," ",'S. Listesi'!F112)</f>
        <v xml:space="preserve"> </v>
      </c>
      <c r="C115" s="299" t="str">
        <f>IF('S. Listesi'!G112=0," ",'S. Listesi'!G112)</f>
        <v xml:space="preserve"> </v>
      </c>
      <c r="D115" s="300"/>
      <c r="E115" s="301"/>
      <c r="F115" s="133"/>
      <c r="G115" s="133"/>
      <c r="H115" s="133"/>
      <c r="I115" s="133"/>
      <c r="J115" s="133"/>
      <c r="K115" s="133"/>
      <c r="L115" s="133"/>
      <c r="M115" s="133"/>
      <c r="N115" s="133"/>
      <c r="O115" s="133"/>
      <c r="P115" s="133"/>
      <c r="Q115" s="133"/>
      <c r="R115" s="133"/>
      <c r="S115" s="133"/>
      <c r="T115" s="133"/>
      <c r="U115" s="133"/>
      <c r="V115" s="133"/>
      <c r="W115" s="133"/>
      <c r="X115" s="133"/>
      <c r="Y115" s="133"/>
      <c r="Z115" s="17" t="str">
        <f t="shared" si="4"/>
        <v xml:space="preserve"> </v>
      </c>
      <c r="AA115" s="17" t="str">
        <f t="shared" si="5"/>
        <v xml:space="preserve"> </v>
      </c>
    </row>
    <row r="116" spans="1:27" ht="12.75" customHeight="1" x14ac:dyDescent="0.25">
      <c r="A116" s="32" t="str">
        <f>'S. Listesi'!E113</f>
        <v xml:space="preserve"> </v>
      </c>
      <c r="B116" s="33" t="str">
        <f>IF('S. Listesi'!F113=0," ",'S. Listesi'!F113)</f>
        <v xml:space="preserve"> </v>
      </c>
      <c r="C116" s="299" t="str">
        <f>IF('S. Listesi'!G113=0," ",'S. Listesi'!G113)</f>
        <v xml:space="preserve"> </v>
      </c>
      <c r="D116" s="300"/>
      <c r="E116" s="301"/>
      <c r="F116" s="122"/>
      <c r="G116" s="133"/>
      <c r="H116" s="122"/>
      <c r="I116" s="122"/>
      <c r="J116" s="122"/>
      <c r="K116" s="122"/>
      <c r="L116" s="133"/>
      <c r="M116" s="122"/>
      <c r="N116" s="122"/>
      <c r="O116" s="122"/>
      <c r="P116" s="122"/>
      <c r="Q116" s="122"/>
      <c r="R116" s="122"/>
      <c r="S116" s="122"/>
      <c r="T116" s="122"/>
      <c r="U116" s="122"/>
      <c r="V116" s="122"/>
      <c r="W116" s="122"/>
      <c r="X116" s="122"/>
      <c r="Y116" s="122"/>
      <c r="Z116" s="17" t="str">
        <f t="shared" si="4"/>
        <v xml:space="preserve"> </v>
      </c>
      <c r="AA116" s="17" t="str">
        <f t="shared" si="5"/>
        <v xml:space="preserve"> </v>
      </c>
    </row>
    <row r="117" spans="1:27" ht="12.75" customHeight="1" x14ac:dyDescent="0.25">
      <c r="A117" s="32" t="str">
        <f>'S. Listesi'!E114</f>
        <v xml:space="preserve"> </v>
      </c>
      <c r="B117" s="33" t="str">
        <f>IF('S. Listesi'!F114=0," ",'S. Listesi'!F114)</f>
        <v xml:space="preserve"> </v>
      </c>
      <c r="C117" s="299" t="str">
        <f>IF('S. Listesi'!G114=0," ",'S. Listesi'!G114)</f>
        <v xml:space="preserve"> </v>
      </c>
      <c r="D117" s="300"/>
      <c r="E117" s="301"/>
      <c r="F117" s="133"/>
      <c r="G117" s="133"/>
      <c r="H117" s="133"/>
      <c r="I117" s="133"/>
      <c r="J117" s="133"/>
      <c r="K117" s="133"/>
      <c r="L117" s="133"/>
      <c r="M117" s="133"/>
      <c r="N117" s="133"/>
      <c r="O117" s="133"/>
      <c r="P117" s="133"/>
      <c r="Q117" s="133"/>
      <c r="R117" s="133"/>
      <c r="S117" s="133"/>
      <c r="T117" s="133"/>
      <c r="U117" s="133"/>
      <c r="V117" s="133"/>
      <c r="W117" s="133"/>
      <c r="X117" s="133"/>
      <c r="Y117" s="133"/>
      <c r="Z117" s="17" t="str">
        <f t="shared" si="4"/>
        <v xml:space="preserve"> </v>
      </c>
      <c r="AA117" s="17" t="str">
        <f t="shared" si="5"/>
        <v xml:space="preserve"> </v>
      </c>
    </row>
    <row r="118" spans="1:27" ht="12" customHeight="1" x14ac:dyDescent="0.25">
      <c r="A118" s="32" t="str">
        <f>'S. Listesi'!E115</f>
        <v xml:space="preserve"> </v>
      </c>
      <c r="B118" s="33" t="str">
        <f>IF('S. Listesi'!F115=0," ",'S. Listesi'!F115)</f>
        <v xml:space="preserve"> </v>
      </c>
      <c r="C118" s="299" t="str">
        <f>IF('S. Listesi'!G115=0," ",'S. Listesi'!G115)</f>
        <v xml:space="preserve"> </v>
      </c>
      <c r="D118" s="300"/>
      <c r="E118" s="301"/>
      <c r="F118" s="122"/>
      <c r="G118" s="133"/>
      <c r="H118" s="133"/>
      <c r="I118" s="133"/>
      <c r="J118" s="133"/>
      <c r="K118" s="133"/>
      <c r="L118" s="133"/>
      <c r="M118" s="133"/>
      <c r="N118" s="133"/>
      <c r="O118" s="133"/>
      <c r="P118" s="133"/>
      <c r="Q118" s="133"/>
      <c r="R118" s="133"/>
      <c r="S118" s="133"/>
      <c r="T118" s="133"/>
      <c r="U118" s="133"/>
      <c r="V118" s="133"/>
      <c r="W118" s="133"/>
      <c r="X118" s="133"/>
      <c r="Y118" s="133"/>
      <c r="Z118" s="17" t="str">
        <f t="shared" si="4"/>
        <v xml:space="preserve"> </v>
      </c>
      <c r="AA118" s="17" t="str">
        <f t="shared" si="5"/>
        <v xml:space="preserve"> </v>
      </c>
    </row>
    <row r="119" spans="1:27" ht="12" customHeight="1" x14ac:dyDescent="0.25">
      <c r="A119" s="32" t="str">
        <f>'S. Listesi'!E116</f>
        <v xml:space="preserve"> </v>
      </c>
      <c r="B119" s="33" t="str">
        <f>IF('S. Listesi'!F116=0," ",'S. Listesi'!F116)</f>
        <v xml:space="preserve"> </v>
      </c>
      <c r="C119" s="299" t="str">
        <f>IF('S. Listesi'!G116=0," ",'S. Listesi'!G116)</f>
        <v xml:space="preserve"> </v>
      </c>
      <c r="D119" s="300"/>
      <c r="E119" s="301"/>
      <c r="F119" s="122"/>
      <c r="G119" s="133"/>
      <c r="H119" s="133"/>
      <c r="I119" s="133"/>
      <c r="J119" s="133"/>
      <c r="K119" s="133"/>
      <c r="L119" s="133"/>
      <c r="M119" s="133"/>
      <c r="N119" s="133"/>
      <c r="O119" s="133"/>
      <c r="P119" s="133"/>
      <c r="Q119" s="133"/>
      <c r="R119" s="133"/>
      <c r="S119" s="133"/>
      <c r="T119" s="133"/>
      <c r="U119" s="133"/>
      <c r="V119" s="133"/>
      <c r="W119" s="133"/>
      <c r="X119" s="133"/>
      <c r="Y119" s="133"/>
      <c r="Z119" s="17" t="str">
        <f t="shared" si="4"/>
        <v xml:space="preserve"> </v>
      </c>
      <c r="AA119" s="17" t="str">
        <f t="shared" si="5"/>
        <v xml:space="preserve"> </v>
      </c>
    </row>
    <row r="120" spans="1:27" ht="12" customHeight="1" x14ac:dyDescent="0.25">
      <c r="A120" s="32" t="str">
        <f>'S. Listesi'!E117</f>
        <v xml:space="preserve"> </v>
      </c>
      <c r="B120" s="33" t="str">
        <f>IF('S. Listesi'!F117=0," ",'S. Listesi'!F117)</f>
        <v xml:space="preserve"> </v>
      </c>
      <c r="C120" s="299" t="str">
        <f>IF('S. Listesi'!G117=0," ",'S. Listesi'!G117)</f>
        <v xml:space="preserve"> </v>
      </c>
      <c r="D120" s="300"/>
      <c r="E120" s="301"/>
      <c r="F120" s="122"/>
      <c r="G120" s="133"/>
      <c r="H120" s="122"/>
      <c r="I120" s="133"/>
      <c r="J120" s="122"/>
      <c r="K120" s="122"/>
      <c r="L120" s="133"/>
      <c r="M120" s="122"/>
      <c r="N120" s="122"/>
      <c r="O120" s="122"/>
      <c r="P120" s="122"/>
      <c r="Q120" s="122"/>
      <c r="R120" s="122"/>
      <c r="S120" s="122"/>
      <c r="T120" s="122"/>
      <c r="U120" s="122"/>
      <c r="V120" s="122"/>
      <c r="W120" s="122"/>
      <c r="X120" s="122"/>
      <c r="Y120" s="122"/>
      <c r="Z120" s="17" t="str">
        <f t="shared" si="4"/>
        <v xml:space="preserve"> </v>
      </c>
      <c r="AA120" s="17" t="str">
        <f t="shared" si="5"/>
        <v xml:space="preserve"> </v>
      </c>
    </row>
    <row r="121" spans="1:27" ht="12" customHeight="1" x14ac:dyDescent="0.25">
      <c r="A121" s="32" t="str">
        <f>'S. Listesi'!E118</f>
        <v xml:space="preserve"> </v>
      </c>
      <c r="B121" s="33" t="str">
        <f>IF('S. Listesi'!F118=0," ",'S. Listesi'!F118)</f>
        <v xml:space="preserve"> </v>
      </c>
      <c r="C121" s="299" t="str">
        <f>IF('S. Listesi'!G118=0," ",'S. Listesi'!G118)</f>
        <v xml:space="preserve"> </v>
      </c>
      <c r="D121" s="300"/>
      <c r="E121" s="301"/>
      <c r="F121" s="122"/>
      <c r="G121" s="133"/>
      <c r="H121" s="133"/>
      <c r="I121" s="133"/>
      <c r="J121" s="133"/>
      <c r="K121" s="133"/>
      <c r="L121" s="133"/>
      <c r="M121" s="133"/>
      <c r="N121" s="133"/>
      <c r="O121" s="133"/>
      <c r="P121" s="133"/>
      <c r="Q121" s="133"/>
      <c r="R121" s="133"/>
      <c r="S121" s="133"/>
      <c r="T121" s="133"/>
      <c r="U121" s="133"/>
      <c r="V121" s="133"/>
      <c r="W121" s="133"/>
      <c r="X121" s="133"/>
      <c r="Y121" s="133"/>
      <c r="Z121" s="17" t="str">
        <f t="shared" si="4"/>
        <v xml:space="preserve"> </v>
      </c>
      <c r="AA121" s="17" t="str">
        <f t="shared" si="5"/>
        <v xml:space="preserve"> </v>
      </c>
    </row>
    <row r="122" spans="1:27" ht="12" customHeight="1" x14ac:dyDescent="0.25">
      <c r="A122" s="32" t="str">
        <f>'S. Listesi'!E119</f>
        <v xml:space="preserve"> </v>
      </c>
      <c r="B122" s="33" t="str">
        <f>IF('S. Listesi'!F119=0," ",'S. Listesi'!F119)</f>
        <v xml:space="preserve"> </v>
      </c>
      <c r="C122" s="299" t="str">
        <f>IF('S. Listesi'!G119=0," ",'S. Listesi'!G119)</f>
        <v xml:space="preserve"> </v>
      </c>
      <c r="D122" s="300"/>
      <c r="E122" s="301"/>
      <c r="F122" s="122"/>
      <c r="G122" s="133"/>
      <c r="H122" s="133"/>
      <c r="I122" s="133"/>
      <c r="J122" s="133"/>
      <c r="K122" s="133"/>
      <c r="L122" s="133"/>
      <c r="M122" s="133"/>
      <c r="N122" s="133"/>
      <c r="O122" s="133"/>
      <c r="P122" s="122"/>
      <c r="Q122" s="122"/>
      <c r="R122" s="122"/>
      <c r="S122" s="122"/>
      <c r="T122" s="122"/>
      <c r="U122" s="122"/>
      <c r="V122" s="122"/>
      <c r="W122" s="122"/>
      <c r="X122" s="122"/>
      <c r="Y122" s="122"/>
      <c r="Z122" s="17" t="str">
        <f t="shared" si="4"/>
        <v xml:space="preserve"> </v>
      </c>
      <c r="AA122" s="17" t="str">
        <f t="shared" si="5"/>
        <v xml:space="preserve"> </v>
      </c>
    </row>
    <row r="123" spans="1:27" ht="12" customHeight="1" x14ac:dyDescent="0.25">
      <c r="A123" s="32" t="str">
        <f>'S. Listesi'!E120</f>
        <v xml:space="preserve"> </v>
      </c>
      <c r="B123" s="33" t="str">
        <f>IF('S. Listesi'!F120=0," ",'S. Listesi'!F120)</f>
        <v xml:space="preserve"> </v>
      </c>
      <c r="C123" s="299" t="str">
        <f>IF('S. Listesi'!G120=0," ",'S. Listesi'!G120)</f>
        <v xml:space="preserve"> </v>
      </c>
      <c r="D123" s="300"/>
      <c r="E123" s="301"/>
      <c r="F123" s="122"/>
      <c r="G123" s="133"/>
      <c r="H123" s="133"/>
      <c r="I123" s="133"/>
      <c r="J123" s="133"/>
      <c r="K123" s="133"/>
      <c r="L123" s="133"/>
      <c r="M123" s="133"/>
      <c r="N123" s="133"/>
      <c r="O123" s="133"/>
      <c r="P123" s="133"/>
      <c r="Q123" s="133"/>
      <c r="R123" s="133"/>
      <c r="S123" s="133"/>
      <c r="T123" s="133"/>
      <c r="U123" s="133"/>
      <c r="V123" s="133"/>
      <c r="W123" s="133"/>
      <c r="X123" s="133"/>
      <c r="Y123" s="133"/>
      <c r="Z123" s="17" t="str">
        <f t="shared" si="4"/>
        <v xml:space="preserve"> </v>
      </c>
      <c r="AA123" s="17" t="str">
        <f t="shared" si="5"/>
        <v xml:space="preserve"> </v>
      </c>
    </row>
    <row r="124" spans="1:27" ht="12" customHeight="1" x14ac:dyDescent="0.25">
      <c r="A124" s="32" t="str">
        <f>'S. Listesi'!E121</f>
        <v xml:space="preserve"> </v>
      </c>
      <c r="B124" s="33" t="str">
        <f>IF('S. Listesi'!F121=0," ",'S. Listesi'!F121)</f>
        <v xml:space="preserve"> </v>
      </c>
      <c r="C124" s="299" t="str">
        <f>IF('S. Listesi'!G121=0," ",'S. Listesi'!G121)</f>
        <v xml:space="preserve"> </v>
      </c>
      <c r="D124" s="300"/>
      <c r="E124" s="301"/>
      <c r="F124" s="122"/>
      <c r="G124" s="133"/>
      <c r="H124" s="122"/>
      <c r="I124" s="133"/>
      <c r="J124" s="122"/>
      <c r="K124" s="122"/>
      <c r="L124" s="133"/>
      <c r="M124" s="122"/>
      <c r="N124" s="122"/>
      <c r="O124" s="122"/>
      <c r="P124" s="122"/>
      <c r="Q124" s="122"/>
      <c r="R124" s="122"/>
      <c r="S124" s="122"/>
      <c r="T124" s="122"/>
      <c r="U124" s="122"/>
      <c r="V124" s="122"/>
      <c r="W124" s="122"/>
      <c r="X124" s="122"/>
      <c r="Y124" s="122"/>
      <c r="Z124" s="17" t="str">
        <f t="shared" si="4"/>
        <v xml:space="preserve"> </v>
      </c>
      <c r="AA124" s="17" t="str">
        <f t="shared" si="5"/>
        <v xml:space="preserve"> </v>
      </c>
    </row>
    <row r="125" spans="1:27" ht="12" customHeight="1" x14ac:dyDescent="0.25">
      <c r="A125" s="32" t="str">
        <f>'S. Listesi'!E122</f>
        <v xml:space="preserve"> </v>
      </c>
      <c r="B125" s="33" t="str">
        <f>IF('S. Listesi'!F122=0," ",'S. Listesi'!F122)</f>
        <v xml:space="preserve"> </v>
      </c>
      <c r="C125" s="299" t="str">
        <f>IF('S. Listesi'!G122=0," ",'S. Listesi'!G122)</f>
        <v xml:space="preserve"> </v>
      </c>
      <c r="D125" s="300"/>
      <c r="E125" s="301"/>
      <c r="F125" s="122"/>
      <c r="G125" s="133"/>
      <c r="H125" s="133"/>
      <c r="I125" s="133"/>
      <c r="J125" s="133"/>
      <c r="K125" s="133"/>
      <c r="L125" s="133"/>
      <c r="M125" s="133"/>
      <c r="N125" s="133"/>
      <c r="O125" s="133"/>
      <c r="P125" s="133"/>
      <c r="Q125" s="133"/>
      <c r="R125" s="133"/>
      <c r="S125" s="133"/>
      <c r="T125" s="133"/>
      <c r="U125" s="133"/>
      <c r="V125" s="133"/>
      <c r="W125" s="133"/>
      <c r="X125" s="133"/>
      <c r="Y125" s="133"/>
      <c r="Z125" s="17" t="str">
        <f t="shared" si="4"/>
        <v xml:space="preserve"> </v>
      </c>
      <c r="AA125" s="17" t="str">
        <f t="shared" si="5"/>
        <v xml:space="preserve"> </v>
      </c>
    </row>
    <row r="126" spans="1:27" ht="12" customHeight="1" x14ac:dyDescent="0.25">
      <c r="A126" s="32" t="str">
        <f>'S. Listesi'!E123</f>
        <v xml:space="preserve"> </v>
      </c>
      <c r="B126" s="33" t="str">
        <f>IF('S. Listesi'!F123=0," ",'S. Listesi'!F123)</f>
        <v xml:space="preserve"> </v>
      </c>
      <c r="C126" s="299" t="str">
        <f>IF('S. Listesi'!G123=0," ",'S. Listesi'!G123)</f>
        <v xml:space="preserve"> </v>
      </c>
      <c r="D126" s="300"/>
      <c r="E126" s="301"/>
      <c r="F126" s="122"/>
      <c r="G126" s="133"/>
      <c r="H126" s="122"/>
      <c r="I126" s="122"/>
      <c r="J126" s="122"/>
      <c r="K126" s="122"/>
      <c r="L126" s="133"/>
      <c r="M126" s="122"/>
      <c r="N126" s="122"/>
      <c r="O126" s="122"/>
      <c r="P126" s="122"/>
      <c r="Q126" s="122"/>
      <c r="R126" s="122"/>
      <c r="S126" s="122"/>
      <c r="T126" s="122"/>
      <c r="U126" s="122"/>
      <c r="V126" s="122"/>
      <c r="W126" s="122"/>
      <c r="X126" s="122"/>
      <c r="Y126" s="122"/>
      <c r="Z126" s="17" t="str">
        <f t="shared" si="4"/>
        <v xml:space="preserve"> </v>
      </c>
      <c r="AA126" s="17" t="str">
        <f t="shared" si="5"/>
        <v xml:space="preserve"> </v>
      </c>
    </row>
    <row r="127" spans="1:27" ht="11.25" customHeight="1" x14ac:dyDescent="0.25">
      <c r="A127" s="32" t="str">
        <f>'S. Listesi'!E124</f>
        <v xml:space="preserve"> </v>
      </c>
      <c r="B127" s="33" t="str">
        <f>IF('S. Listesi'!F124=0," ",'S. Listesi'!F124)</f>
        <v xml:space="preserve"> </v>
      </c>
      <c r="C127" s="299" t="str">
        <f>IF('S. Listesi'!G124=0," ",'S. Listesi'!G124)</f>
        <v xml:space="preserve"> </v>
      </c>
      <c r="D127" s="300"/>
      <c r="E127" s="301"/>
      <c r="F127" s="122"/>
      <c r="G127" s="133"/>
      <c r="H127" s="133"/>
      <c r="I127" s="133"/>
      <c r="J127" s="133"/>
      <c r="K127" s="133"/>
      <c r="L127" s="133"/>
      <c r="M127" s="133"/>
      <c r="N127" s="133"/>
      <c r="O127" s="133"/>
      <c r="P127" s="133"/>
      <c r="Q127" s="133"/>
      <c r="R127" s="133"/>
      <c r="S127" s="133"/>
      <c r="T127" s="133"/>
      <c r="U127" s="133"/>
      <c r="V127" s="133"/>
      <c r="W127" s="133"/>
      <c r="X127" s="133"/>
      <c r="Y127" s="133"/>
      <c r="Z127" s="17" t="str">
        <f t="shared" si="4"/>
        <v xml:space="preserve"> </v>
      </c>
      <c r="AA127" s="17" t="str">
        <f t="shared" si="5"/>
        <v xml:space="preserve"> </v>
      </c>
    </row>
    <row r="128" spans="1:27" ht="12" customHeight="1" x14ac:dyDescent="0.25">
      <c r="A128" s="32" t="str">
        <f>'S. Listesi'!E125</f>
        <v xml:space="preserve"> </v>
      </c>
      <c r="B128" s="33" t="str">
        <f>IF('S. Listesi'!F125=0," ",'S. Listesi'!F125)</f>
        <v xml:space="preserve"> </v>
      </c>
      <c r="C128" s="299" t="str">
        <f>IF('S. Listesi'!G125=0," ",'S. Listesi'!G125)</f>
        <v xml:space="preserve"> </v>
      </c>
      <c r="D128" s="300"/>
      <c r="E128" s="301"/>
      <c r="F128" s="122"/>
      <c r="G128" s="133"/>
      <c r="H128" s="122"/>
      <c r="I128" s="122"/>
      <c r="J128" s="122"/>
      <c r="K128" s="122"/>
      <c r="L128" s="133"/>
      <c r="M128" s="122"/>
      <c r="N128" s="122"/>
      <c r="O128" s="122"/>
      <c r="P128" s="122"/>
      <c r="Q128" s="122"/>
      <c r="R128" s="122"/>
      <c r="S128" s="122"/>
      <c r="T128" s="122"/>
      <c r="U128" s="122"/>
      <c r="V128" s="122"/>
      <c r="W128" s="122"/>
      <c r="X128" s="122"/>
      <c r="Y128" s="122"/>
      <c r="Z128" s="17" t="str">
        <f t="shared" si="4"/>
        <v xml:space="preserve"> </v>
      </c>
      <c r="AA128" s="17" t="str">
        <f t="shared" si="5"/>
        <v xml:space="preserve"> </v>
      </c>
    </row>
    <row r="129" spans="1:27" ht="12" customHeight="1" x14ac:dyDescent="0.25">
      <c r="A129" s="32" t="str">
        <f>'S. Listesi'!E126</f>
        <v xml:space="preserve"> </v>
      </c>
      <c r="B129" s="33" t="str">
        <f>IF('S. Listesi'!F126=0," ",'S. Listesi'!F126)</f>
        <v xml:space="preserve"> </v>
      </c>
      <c r="C129" s="299" t="str">
        <f>IF('S. Listesi'!G126=0," ",'S. Listesi'!G126)</f>
        <v xml:space="preserve"> </v>
      </c>
      <c r="D129" s="300"/>
      <c r="E129" s="301"/>
      <c r="F129" s="133"/>
      <c r="G129" s="133"/>
      <c r="H129" s="133"/>
      <c r="I129" s="133"/>
      <c r="J129" s="133"/>
      <c r="K129" s="133"/>
      <c r="L129" s="133"/>
      <c r="M129" s="133"/>
      <c r="N129" s="133"/>
      <c r="O129" s="133"/>
      <c r="P129" s="133"/>
      <c r="Q129" s="133"/>
      <c r="R129" s="133"/>
      <c r="S129" s="133"/>
      <c r="T129" s="133"/>
      <c r="U129" s="133"/>
      <c r="V129" s="133"/>
      <c r="W129" s="133"/>
      <c r="X129" s="133"/>
      <c r="Y129" s="133"/>
      <c r="Z129" s="17" t="str">
        <f t="shared" si="4"/>
        <v xml:space="preserve"> </v>
      </c>
      <c r="AA129" s="17" t="str">
        <f t="shared" si="5"/>
        <v xml:space="preserve"> </v>
      </c>
    </row>
    <row r="130" spans="1:27" ht="12" customHeight="1" x14ac:dyDescent="0.25">
      <c r="A130" s="32" t="str">
        <f>'S. Listesi'!E127</f>
        <v xml:space="preserve"> </v>
      </c>
      <c r="B130" s="33" t="str">
        <f>IF('S. Listesi'!F127=0," ",'S. Listesi'!F127)</f>
        <v xml:space="preserve"> </v>
      </c>
      <c r="C130" s="299" t="str">
        <f>IF('S. Listesi'!G127=0," ",'S. Listesi'!G127)</f>
        <v xml:space="preserve"> </v>
      </c>
      <c r="D130" s="300"/>
      <c r="E130" s="301"/>
      <c r="F130" s="122"/>
      <c r="G130" s="133"/>
      <c r="H130" s="122"/>
      <c r="I130" s="122"/>
      <c r="J130" s="122"/>
      <c r="K130" s="122"/>
      <c r="L130" s="133"/>
      <c r="M130" s="122"/>
      <c r="N130" s="122"/>
      <c r="O130" s="122"/>
      <c r="P130" s="122"/>
      <c r="Q130" s="122"/>
      <c r="R130" s="122"/>
      <c r="S130" s="122"/>
      <c r="T130" s="122"/>
      <c r="U130" s="122"/>
      <c r="V130" s="122"/>
      <c r="W130" s="122"/>
      <c r="X130" s="122"/>
      <c r="Y130" s="122"/>
      <c r="Z130" s="17" t="str">
        <f t="shared" si="4"/>
        <v xml:space="preserve"> </v>
      </c>
      <c r="AA130" s="17" t="str">
        <f t="shared" si="5"/>
        <v xml:space="preserve"> </v>
      </c>
    </row>
    <row r="131" spans="1:27" ht="12" customHeight="1" x14ac:dyDescent="0.25">
      <c r="A131" s="32" t="str">
        <f>'S. Listesi'!E128</f>
        <v xml:space="preserve"> </v>
      </c>
      <c r="B131" s="33" t="str">
        <f>IF('S. Listesi'!F128=0," ",'S. Listesi'!F128)</f>
        <v xml:space="preserve"> </v>
      </c>
      <c r="C131" s="299" t="str">
        <f>IF('S. Listesi'!G128=0," ",'S. Listesi'!G128)</f>
        <v xml:space="preserve"> </v>
      </c>
      <c r="D131" s="300"/>
      <c r="E131" s="301"/>
      <c r="F131" s="133"/>
      <c r="G131" s="133"/>
      <c r="H131" s="133"/>
      <c r="I131" s="133"/>
      <c r="J131" s="133"/>
      <c r="K131" s="133"/>
      <c r="L131" s="133"/>
      <c r="M131" s="133"/>
      <c r="N131" s="133"/>
      <c r="O131" s="133"/>
      <c r="P131" s="133"/>
      <c r="Q131" s="133"/>
      <c r="R131" s="133"/>
      <c r="S131" s="133"/>
      <c r="T131" s="133"/>
      <c r="U131" s="133"/>
      <c r="V131" s="133"/>
      <c r="W131" s="133"/>
      <c r="X131" s="133"/>
      <c r="Y131" s="133"/>
      <c r="Z131" s="17" t="str">
        <f t="shared" si="4"/>
        <v xml:space="preserve"> </v>
      </c>
      <c r="AA131" s="17" t="str">
        <f t="shared" si="5"/>
        <v xml:space="preserve"> </v>
      </c>
    </row>
    <row r="132" spans="1:27" ht="12" customHeight="1" x14ac:dyDescent="0.25">
      <c r="A132" s="32" t="str">
        <f>'S. Listesi'!E129</f>
        <v xml:space="preserve"> </v>
      </c>
      <c r="B132" s="33" t="str">
        <f>IF('S. Listesi'!F129=0," ",'S. Listesi'!F129)</f>
        <v xml:space="preserve"> </v>
      </c>
      <c r="C132" s="299" t="str">
        <f>IF('S. Listesi'!G129=0," ",'S. Listesi'!G129)</f>
        <v xml:space="preserve"> </v>
      </c>
      <c r="D132" s="300"/>
      <c r="E132" s="301"/>
      <c r="F132" s="122"/>
      <c r="G132" s="133"/>
      <c r="H132" s="122"/>
      <c r="I132" s="122"/>
      <c r="J132" s="122"/>
      <c r="K132" s="122"/>
      <c r="L132" s="133"/>
      <c r="M132" s="122"/>
      <c r="N132" s="122"/>
      <c r="O132" s="122"/>
      <c r="P132" s="122"/>
      <c r="Q132" s="122"/>
      <c r="R132" s="122"/>
      <c r="S132" s="122"/>
      <c r="T132" s="122"/>
      <c r="U132" s="122"/>
      <c r="V132" s="122"/>
      <c r="W132" s="122"/>
      <c r="X132" s="122"/>
      <c r="Y132" s="122"/>
      <c r="Z132" s="17" t="str">
        <f t="shared" si="4"/>
        <v xml:space="preserve"> </v>
      </c>
      <c r="AA132" s="17" t="str">
        <f t="shared" si="5"/>
        <v xml:space="preserve"> </v>
      </c>
    </row>
    <row r="133" spans="1:27" ht="12" customHeight="1" x14ac:dyDescent="0.25">
      <c r="A133" s="32" t="str">
        <f>'S. Listesi'!E130</f>
        <v xml:space="preserve"> </v>
      </c>
      <c r="B133" s="33" t="str">
        <f>IF('S. Listesi'!F130=0," ",'S. Listesi'!F130)</f>
        <v xml:space="preserve"> </v>
      </c>
      <c r="C133" s="299" t="str">
        <f>IF('S. Listesi'!G130=0," ",'S. Listesi'!G130)</f>
        <v xml:space="preserve"> </v>
      </c>
      <c r="D133" s="300"/>
      <c r="E133" s="301"/>
      <c r="F133" s="133"/>
      <c r="G133" s="133"/>
      <c r="H133" s="133"/>
      <c r="I133" s="133"/>
      <c r="J133" s="133"/>
      <c r="K133" s="133"/>
      <c r="L133" s="133"/>
      <c r="M133" s="133"/>
      <c r="N133" s="133"/>
      <c r="O133" s="133"/>
      <c r="P133" s="133"/>
      <c r="Q133" s="133"/>
      <c r="R133" s="133"/>
      <c r="S133" s="133"/>
      <c r="T133" s="133"/>
      <c r="U133" s="133"/>
      <c r="V133" s="133"/>
      <c r="W133" s="133"/>
      <c r="X133" s="133"/>
      <c r="Y133" s="133"/>
      <c r="Z133" s="17" t="str">
        <f t="shared" si="4"/>
        <v xml:space="preserve"> </v>
      </c>
      <c r="AA133" s="17" t="str">
        <f t="shared" si="5"/>
        <v xml:space="preserve"> </v>
      </c>
    </row>
    <row r="134" spans="1:27" ht="12" customHeight="1" x14ac:dyDescent="0.25">
      <c r="A134" s="32" t="str">
        <f>'S. Listesi'!E131</f>
        <v xml:space="preserve"> </v>
      </c>
      <c r="B134" s="33" t="str">
        <f>IF('S. Listesi'!F131=0," ",'S. Listesi'!F131)</f>
        <v xml:space="preserve"> </v>
      </c>
      <c r="C134" s="299" t="str">
        <f>IF('S. Listesi'!G131=0," ",'S. Listesi'!G131)</f>
        <v xml:space="preserve"> </v>
      </c>
      <c r="D134" s="300"/>
      <c r="E134" s="301"/>
      <c r="F134" s="133"/>
      <c r="G134" s="133"/>
      <c r="H134" s="133"/>
      <c r="I134" s="133"/>
      <c r="J134" s="133"/>
      <c r="K134" s="133"/>
      <c r="L134" s="133"/>
      <c r="M134" s="133"/>
      <c r="N134" s="133"/>
      <c r="O134" s="133"/>
      <c r="P134" s="133"/>
      <c r="Q134" s="133"/>
      <c r="R134" s="133"/>
      <c r="S134" s="133"/>
      <c r="T134" s="133"/>
      <c r="U134" s="133"/>
      <c r="V134" s="133"/>
      <c r="W134" s="133"/>
      <c r="X134" s="133"/>
      <c r="Y134" s="133"/>
      <c r="Z134" s="17" t="str">
        <f t="shared" si="4"/>
        <v xml:space="preserve"> </v>
      </c>
      <c r="AA134" s="17" t="str">
        <f t="shared" si="5"/>
        <v xml:space="preserve"> </v>
      </c>
    </row>
    <row r="135" spans="1:27" ht="12" customHeight="1" x14ac:dyDescent="0.25">
      <c r="A135" s="32" t="str">
        <f>'S. Listesi'!E132</f>
        <v xml:space="preserve"> </v>
      </c>
      <c r="B135" s="33" t="str">
        <f>IF('S. Listesi'!F132=0," ",'S. Listesi'!F132)</f>
        <v xml:space="preserve"> </v>
      </c>
      <c r="C135" s="299" t="str">
        <f>IF('S. Listesi'!G132=0," ",'S. Listesi'!G132)</f>
        <v xml:space="preserve"> </v>
      </c>
      <c r="D135" s="300"/>
      <c r="E135" s="301"/>
      <c r="F135" s="122"/>
      <c r="G135" s="133"/>
      <c r="H135" s="122"/>
      <c r="I135" s="122"/>
      <c r="J135" s="122"/>
      <c r="K135" s="122"/>
      <c r="L135" s="122"/>
      <c r="M135" s="122"/>
      <c r="N135" s="122"/>
      <c r="O135" s="122"/>
      <c r="P135" s="122"/>
      <c r="Q135" s="122"/>
      <c r="R135" s="122"/>
      <c r="S135" s="122"/>
      <c r="T135" s="122"/>
      <c r="U135" s="122"/>
      <c r="V135" s="122"/>
      <c r="W135" s="122"/>
      <c r="X135" s="122"/>
      <c r="Y135" s="122"/>
      <c r="Z135" s="17" t="str">
        <f t="shared" si="4"/>
        <v xml:space="preserve"> </v>
      </c>
      <c r="AA135" s="17" t="str">
        <f t="shared" si="5"/>
        <v xml:space="preserve"> </v>
      </c>
    </row>
    <row r="136" spans="1:27" ht="12" customHeight="1" x14ac:dyDescent="0.25">
      <c r="A136" s="32" t="str">
        <f>'S. Listesi'!E133</f>
        <v xml:space="preserve"> </v>
      </c>
      <c r="B136" s="33" t="str">
        <f>IF('S. Listesi'!F133=0," ",'S. Listesi'!F133)</f>
        <v xml:space="preserve"> </v>
      </c>
      <c r="C136" s="299" t="str">
        <f>IF('S. Listesi'!G133=0," ",'S. Listesi'!G133)</f>
        <v xml:space="preserve"> </v>
      </c>
      <c r="D136" s="300"/>
      <c r="E136" s="301"/>
      <c r="F136" s="133"/>
      <c r="G136" s="133"/>
      <c r="H136" s="133"/>
      <c r="I136" s="133"/>
      <c r="J136" s="133"/>
      <c r="K136" s="133"/>
      <c r="L136" s="133"/>
      <c r="M136" s="133"/>
      <c r="N136" s="133"/>
      <c r="O136" s="133"/>
      <c r="P136" s="133"/>
      <c r="Q136" s="133"/>
      <c r="R136" s="133"/>
      <c r="S136" s="133"/>
      <c r="T136" s="133"/>
      <c r="U136" s="133"/>
      <c r="V136" s="133"/>
      <c r="W136" s="133"/>
      <c r="X136" s="133"/>
      <c r="Y136" s="133"/>
      <c r="Z136" s="17" t="str">
        <f t="shared" si="4"/>
        <v xml:space="preserve"> </v>
      </c>
      <c r="AA136" s="17" t="str">
        <f t="shared" si="5"/>
        <v xml:space="preserve"> </v>
      </c>
    </row>
    <row r="137" spans="1:27" ht="12" customHeight="1" x14ac:dyDescent="0.25">
      <c r="A137" s="32" t="str">
        <f>'S. Listesi'!E134</f>
        <v xml:space="preserve"> </v>
      </c>
      <c r="B137" s="33" t="str">
        <f>IF('S. Listesi'!F134=0," ",'S. Listesi'!F134)</f>
        <v xml:space="preserve"> </v>
      </c>
      <c r="C137" s="299" t="str">
        <f>IF('S. Listesi'!G134=0," ",'S. Listesi'!G134)</f>
        <v xml:space="preserve"> </v>
      </c>
      <c r="D137" s="300"/>
      <c r="E137" s="301"/>
      <c r="F137" s="122"/>
      <c r="G137" s="133"/>
      <c r="H137" s="122"/>
      <c r="I137" s="122"/>
      <c r="J137" s="122"/>
      <c r="K137" s="122"/>
      <c r="L137" s="122"/>
      <c r="M137" s="122"/>
      <c r="N137" s="122"/>
      <c r="O137" s="122"/>
      <c r="P137" s="122"/>
      <c r="Q137" s="122"/>
      <c r="R137" s="122"/>
      <c r="S137" s="122"/>
      <c r="T137" s="122"/>
      <c r="U137" s="122"/>
      <c r="V137" s="122"/>
      <c r="W137" s="122"/>
      <c r="X137" s="122"/>
      <c r="Y137" s="122"/>
      <c r="Z137" s="17" t="str">
        <f t="shared" si="4"/>
        <v xml:space="preserve"> </v>
      </c>
      <c r="AA137" s="17" t="str">
        <f t="shared" si="5"/>
        <v xml:space="preserve"> </v>
      </c>
    </row>
    <row r="138" spans="1:27" ht="12" customHeight="1" x14ac:dyDescent="0.25">
      <c r="A138" s="32" t="str">
        <f>'S. Listesi'!E135</f>
        <v xml:space="preserve"> </v>
      </c>
      <c r="B138" s="33" t="str">
        <f>IF('S. Listesi'!F135=0," ",'S. Listesi'!F135)</f>
        <v xml:space="preserve"> </v>
      </c>
      <c r="C138" s="299" t="str">
        <f>IF('S. Listesi'!G135=0," ",'S. Listesi'!G135)</f>
        <v xml:space="preserve"> </v>
      </c>
      <c r="D138" s="300"/>
      <c r="E138" s="301"/>
      <c r="F138" s="133"/>
      <c r="G138" s="133"/>
      <c r="H138" s="133"/>
      <c r="I138" s="133"/>
      <c r="J138" s="133"/>
      <c r="K138" s="133"/>
      <c r="L138" s="133"/>
      <c r="M138" s="133"/>
      <c r="N138" s="133"/>
      <c r="O138" s="133"/>
      <c r="P138" s="133"/>
      <c r="Q138" s="133"/>
      <c r="R138" s="133"/>
      <c r="S138" s="133"/>
      <c r="T138" s="133"/>
      <c r="U138" s="133"/>
      <c r="V138" s="133"/>
      <c r="W138" s="133"/>
      <c r="X138" s="133"/>
      <c r="Y138" s="133"/>
      <c r="Z138" s="17" t="str">
        <f t="shared" si="4"/>
        <v xml:space="preserve"> </v>
      </c>
      <c r="AA138" s="17" t="str">
        <f t="shared" si="5"/>
        <v xml:space="preserve"> </v>
      </c>
    </row>
    <row r="139" spans="1:27" ht="12" customHeight="1" x14ac:dyDescent="0.25">
      <c r="A139" s="32" t="str">
        <f>'S. Listesi'!E136</f>
        <v xml:space="preserve"> </v>
      </c>
      <c r="B139" s="33" t="str">
        <f>IF('S. Listesi'!F136=0," ",'S. Listesi'!F136)</f>
        <v xml:space="preserve"> </v>
      </c>
      <c r="C139" s="299" t="str">
        <f>IF('S. Listesi'!G136=0," ",'S. Listesi'!G136)</f>
        <v xml:space="preserve"> </v>
      </c>
      <c r="D139" s="300"/>
      <c r="E139" s="301"/>
      <c r="F139" s="122"/>
      <c r="G139" s="133"/>
      <c r="H139" s="122"/>
      <c r="I139" s="122"/>
      <c r="J139" s="122"/>
      <c r="K139" s="122"/>
      <c r="L139" s="122"/>
      <c r="M139" s="122"/>
      <c r="N139" s="122"/>
      <c r="O139" s="122"/>
      <c r="P139" s="122"/>
      <c r="Q139" s="122"/>
      <c r="R139" s="122"/>
      <c r="S139" s="122"/>
      <c r="T139" s="122"/>
      <c r="U139" s="122"/>
      <c r="V139" s="122"/>
      <c r="W139" s="122"/>
      <c r="X139" s="122"/>
      <c r="Y139" s="122"/>
      <c r="Z139" s="17" t="str">
        <f t="shared" si="4"/>
        <v xml:space="preserve"> </v>
      </c>
      <c r="AA139" s="17" t="str">
        <f t="shared" si="5"/>
        <v xml:space="preserve"> </v>
      </c>
    </row>
    <row r="140" spans="1:27" ht="12" customHeight="1" x14ac:dyDescent="0.25">
      <c r="A140" s="32" t="str">
        <f>'S. Listesi'!E137</f>
        <v xml:space="preserve"> </v>
      </c>
      <c r="B140" s="33" t="str">
        <f>IF('S. Listesi'!F137=0," ",'S. Listesi'!F137)</f>
        <v xml:space="preserve"> </v>
      </c>
      <c r="C140" s="299" t="str">
        <f>IF('S. Listesi'!G137=0," ",'S. Listesi'!G137)</f>
        <v xml:space="preserve"> </v>
      </c>
      <c r="D140" s="300"/>
      <c r="E140" s="301"/>
      <c r="F140" s="133"/>
      <c r="G140" s="133"/>
      <c r="H140" s="133"/>
      <c r="I140" s="133"/>
      <c r="J140" s="133"/>
      <c r="K140" s="133"/>
      <c r="L140" s="133"/>
      <c r="M140" s="133"/>
      <c r="N140" s="133"/>
      <c r="O140" s="133"/>
      <c r="P140" s="133"/>
      <c r="Q140" s="133"/>
      <c r="R140" s="133"/>
      <c r="S140" s="133"/>
      <c r="T140" s="133"/>
      <c r="U140" s="133"/>
      <c r="V140" s="133"/>
      <c r="W140" s="133"/>
      <c r="X140" s="133"/>
      <c r="Y140" s="133"/>
      <c r="Z140" s="17" t="str">
        <f t="shared" ref="Z140:Z146" si="6">IF(COUNTBLANK(F140:Y140)=COLUMNS(F140:Y140)," ",IF(SUM(F140:Y140)=0,0,SUM(F140:Y140)))</f>
        <v xml:space="preserve"> </v>
      </c>
      <c r="AA140" s="17" t="str">
        <f t="shared" ref="AA140:AA146" si="7">IF(Z140=" "," ",IF(Z140&gt;=85,5,IF(Z140&gt;=70,4,IF(Z140&gt;=60,3,IF(Z140&gt;=50,2,IF(Z140&gt;=0,1,0))))))</f>
        <v xml:space="preserve"> </v>
      </c>
    </row>
    <row r="141" spans="1:27" ht="12" customHeight="1" x14ac:dyDescent="0.25">
      <c r="A141" s="32" t="str">
        <f>'S. Listesi'!E138</f>
        <v xml:space="preserve"> </v>
      </c>
      <c r="B141" s="33" t="str">
        <f>IF('S. Listesi'!F138=0," ",'S. Listesi'!F138)</f>
        <v xml:space="preserve"> </v>
      </c>
      <c r="C141" s="299" t="str">
        <f>IF('S. Listesi'!G138=0," ",'S. Listesi'!G138)</f>
        <v xml:space="preserve"> </v>
      </c>
      <c r="D141" s="300"/>
      <c r="E141" s="301"/>
      <c r="F141" s="122"/>
      <c r="G141" s="133"/>
      <c r="H141" s="122"/>
      <c r="I141" s="122"/>
      <c r="J141" s="122"/>
      <c r="K141" s="122"/>
      <c r="L141" s="122"/>
      <c r="M141" s="122"/>
      <c r="N141" s="122"/>
      <c r="O141" s="122"/>
      <c r="P141" s="122"/>
      <c r="Q141" s="122"/>
      <c r="R141" s="122"/>
      <c r="S141" s="122"/>
      <c r="T141" s="122"/>
      <c r="U141" s="122"/>
      <c r="V141" s="122"/>
      <c r="W141" s="122"/>
      <c r="X141" s="122"/>
      <c r="Y141" s="122"/>
      <c r="Z141" s="17" t="str">
        <f t="shared" si="6"/>
        <v xml:space="preserve"> </v>
      </c>
      <c r="AA141" s="17" t="str">
        <f t="shared" si="7"/>
        <v xml:space="preserve"> </v>
      </c>
    </row>
    <row r="142" spans="1:27" ht="12" customHeight="1" x14ac:dyDescent="0.25">
      <c r="A142" s="32" t="str">
        <f>'S. Listesi'!E139</f>
        <v xml:space="preserve"> </v>
      </c>
      <c r="B142" s="33" t="str">
        <f>IF('S. Listesi'!F139=0," ",'S. Listesi'!F139)</f>
        <v xml:space="preserve"> </v>
      </c>
      <c r="C142" s="299" t="str">
        <f>IF('S. Listesi'!G139=0," ",'S. Listesi'!G139)</f>
        <v xml:space="preserve"> </v>
      </c>
      <c r="D142" s="300"/>
      <c r="E142" s="301"/>
      <c r="F142" s="133"/>
      <c r="G142" s="133"/>
      <c r="H142" s="133"/>
      <c r="I142" s="133"/>
      <c r="J142" s="133"/>
      <c r="K142" s="133"/>
      <c r="L142" s="133"/>
      <c r="M142" s="133"/>
      <c r="N142" s="133"/>
      <c r="O142" s="133"/>
      <c r="P142" s="133"/>
      <c r="Q142" s="133"/>
      <c r="R142" s="133"/>
      <c r="S142" s="133"/>
      <c r="T142" s="133"/>
      <c r="U142" s="133"/>
      <c r="V142" s="133"/>
      <c r="W142" s="133"/>
      <c r="X142" s="133"/>
      <c r="Y142" s="133"/>
      <c r="Z142" s="17" t="str">
        <f t="shared" si="6"/>
        <v xml:space="preserve"> </v>
      </c>
      <c r="AA142" s="17" t="str">
        <f t="shared" si="7"/>
        <v xml:space="preserve"> </v>
      </c>
    </row>
    <row r="143" spans="1:27" ht="12" customHeight="1" x14ac:dyDescent="0.25">
      <c r="A143" s="32" t="str">
        <f>'S. Listesi'!E140</f>
        <v xml:space="preserve"> </v>
      </c>
      <c r="B143" s="33" t="str">
        <f>IF('S. Listesi'!F140=0," ",'S. Listesi'!F140)</f>
        <v xml:space="preserve"> </v>
      </c>
      <c r="C143" s="299" t="str">
        <f>IF('S. Listesi'!G140=0," ",'S. Listesi'!G140)</f>
        <v xml:space="preserve"> </v>
      </c>
      <c r="D143" s="300"/>
      <c r="E143" s="301"/>
      <c r="F143" s="122"/>
      <c r="G143" s="133"/>
      <c r="H143" s="122"/>
      <c r="I143" s="122"/>
      <c r="J143" s="122"/>
      <c r="K143" s="122"/>
      <c r="L143" s="122"/>
      <c r="M143" s="122"/>
      <c r="N143" s="122"/>
      <c r="O143" s="122"/>
      <c r="P143" s="122"/>
      <c r="Q143" s="122"/>
      <c r="R143" s="122"/>
      <c r="S143" s="122"/>
      <c r="T143" s="122"/>
      <c r="U143" s="122"/>
      <c r="V143" s="122"/>
      <c r="W143" s="122"/>
      <c r="X143" s="122"/>
      <c r="Y143" s="122"/>
      <c r="Z143" s="17" t="str">
        <f t="shared" si="6"/>
        <v xml:space="preserve"> </v>
      </c>
      <c r="AA143" s="17" t="str">
        <f t="shared" si="7"/>
        <v xml:space="preserve"> </v>
      </c>
    </row>
    <row r="144" spans="1:27" ht="12" customHeight="1" x14ac:dyDescent="0.25">
      <c r="A144" s="32" t="str">
        <f>'S. Listesi'!E141</f>
        <v xml:space="preserve"> </v>
      </c>
      <c r="B144" s="33" t="str">
        <f>IF('S. Listesi'!F141=0," ",'S. Listesi'!F141)</f>
        <v xml:space="preserve"> </v>
      </c>
      <c r="C144" s="299" t="str">
        <f>IF('S. Listesi'!G141=0," ",'S. Listesi'!G141)</f>
        <v xml:space="preserve"> </v>
      </c>
      <c r="D144" s="300"/>
      <c r="E144" s="301"/>
      <c r="F144" s="133"/>
      <c r="G144" s="133"/>
      <c r="H144" s="133"/>
      <c r="I144" s="133"/>
      <c r="J144" s="133"/>
      <c r="K144" s="133"/>
      <c r="L144" s="133"/>
      <c r="M144" s="133"/>
      <c r="N144" s="133"/>
      <c r="O144" s="133"/>
      <c r="P144" s="133"/>
      <c r="Q144" s="133"/>
      <c r="R144" s="133"/>
      <c r="S144" s="133"/>
      <c r="T144" s="133"/>
      <c r="U144" s="133"/>
      <c r="V144" s="133"/>
      <c r="W144" s="133"/>
      <c r="X144" s="133"/>
      <c r="Y144" s="133"/>
      <c r="Z144" s="17" t="str">
        <f t="shared" si="6"/>
        <v xml:space="preserve"> </v>
      </c>
      <c r="AA144" s="17" t="str">
        <f t="shared" si="7"/>
        <v xml:space="preserve"> </v>
      </c>
    </row>
    <row r="145" spans="1:27" ht="12" customHeight="1" x14ac:dyDescent="0.25">
      <c r="A145" s="32" t="str">
        <f>'S. Listesi'!E142</f>
        <v xml:space="preserve"> </v>
      </c>
      <c r="B145" s="33" t="str">
        <f>IF('S. Listesi'!F142=0," ",'S. Listesi'!F142)</f>
        <v xml:space="preserve"> </v>
      </c>
      <c r="C145" s="299" t="str">
        <f>IF('S. Listesi'!G142=0," ",'S. Listesi'!G142)</f>
        <v xml:space="preserve"> </v>
      </c>
      <c r="D145" s="300"/>
      <c r="E145" s="301"/>
      <c r="F145" s="122"/>
      <c r="G145" s="133"/>
      <c r="H145" s="122"/>
      <c r="I145" s="122"/>
      <c r="J145" s="122"/>
      <c r="K145" s="122"/>
      <c r="L145" s="122"/>
      <c r="M145" s="122"/>
      <c r="N145" s="122"/>
      <c r="O145" s="122"/>
      <c r="P145" s="122"/>
      <c r="Q145" s="122"/>
      <c r="R145" s="122"/>
      <c r="S145" s="122"/>
      <c r="T145" s="122"/>
      <c r="U145" s="122"/>
      <c r="V145" s="122"/>
      <c r="W145" s="122"/>
      <c r="X145" s="122"/>
      <c r="Y145" s="122"/>
      <c r="Z145" s="17" t="str">
        <f t="shared" si="6"/>
        <v xml:space="preserve"> </v>
      </c>
      <c r="AA145" s="17" t="str">
        <f t="shared" si="7"/>
        <v xml:space="preserve"> </v>
      </c>
    </row>
    <row r="146" spans="1:27" ht="12" customHeight="1" x14ac:dyDescent="0.25">
      <c r="A146" s="32" t="str">
        <f>'S. Listesi'!E143</f>
        <v xml:space="preserve"> </v>
      </c>
      <c r="B146" s="33" t="str">
        <f>IF('S. Listesi'!F143=0," ",'S. Listesi'!F143)</f>
        <v xml:space="preserve"> </v>
      </c>
      <c r="C146" s="299" t="str">
        <f>IF('S. Listesi'!G143=0," ",'S. Listesi'!G143)</f>
        <v xml:space="preserve"> </v>
      </c>
      <c r="D146" s="300"/>
      <c r="E146" s="301"/>
      <c r="F146" s="133"/>
      <c r="G146" s="133"/>
      <c r="H146" s="133"/>
      <c r="I146" s="133"/>
      <c r="J146" s="133"/>
      <c r="K146" s="133"/>
      <c r="L146" s="133"/>
      <c r="M146" s="133"/>
      <c r="N146" s="133"/>
      <c r="O146" s="133"/>
      <c r="P146" s="133"/>
      <c r="Q146" s="133"/>
      <c r="R146" s="133"/>
      <c r="S146" s="133"/>
      <c r="T146" s="133"/>
      <c r="U146" s="133"/>
      <c r="V146" s="133"/>
      <c r="W146" s="133"/>
      <c r="X146" s="133"/>
      <c r="Y146" s="133"/>
      <c r="Z146" s="17" t="str">
        <f t="shared" si="6"/>
        <v xml:space="preserve"> </v>
      </c>
      <c r="AA146" s="17" t="str">
        <f t="shared" si="7"/>
        <v xml:space="preserve"> </v>
      </c>
    </row>
    <row r="147" spans="1:27" ht="39.75" customHeight="1" x14ac:dyDescent="0.25">
      <c r="A147" s="329" t="s">
        <v>17</v>
      </c>
      <c r="B147" s="330"/>
      <c r="C147" s="330"/>
      <c r="D147" s="330"/>
      <c r="E147" s="331"/>
      <c r="F147" s="15" t="str">
        <f t="shared" ref="F147:Y147" si="8">F6</f>
        <v>1.SORU</v>
      </c>
      <c r="G147" s="15" t="str">
        <f t="shared" si="8"/>
        <v>2.SORU</v>
      </c>
      <c r="H147" s="15" t="str">
        <f t="shared" si="8"/>
        <v>3.SORU</v>
      </c>
      <c r="I147" s="15" t="str">
        <f t="shared" si="8"/>
        <v>4.SORU</v>
      </c>
      <c r="J147" s="15" t="str">
        <f t="shared" si="8"/>
        <v>5.SORU</v>
      </c>
      <c r="K147" s="15" t="str">
        <f t="shared" si="8"/>
        <v>6.SORU</v>
      </c>
      <c r="L147" s="15" t="str">
        <f t="shared" si="8"/>
        <v>7.SORU</v>
      </c>
      <c r="M147" s="15" t="str">
        <f t="shared" si="8"/>
        <v>8.SORU</v>
      </c>
      <c r="N147" s="15" t="str">
        <f t="shared" si="8"/>
        <v>9.SORU</v>
      </c>
      <c r="O147" s="15" t="str">
        <f t="shared" si="8"/>
        <v>10.SORU</v>
      </c>
      <c r="P147" s="15" t="str">
        <f t="shared" si="8"/>
        <v>11.SORU</v>
      </c>
      <c r="Q147" s="15" t="str">
        <f t="shared" si="8"/>
        <v>12.SORU</v>
      </c>
      <c r="R147" s="15" t="str">
        <f t="shared" si="8"/>
        <v>13.SORU</v>
      </c>
      <c r="S147" s="15" t="str">
        <f t="shared" si="8"/>
        <v>14.SORU</v>
      </c>
      <c r="T147" s="15" t="str">
        <f t="shared" si="8"/>
        <v>15.SORU</v>
      </c>
      <c r="U147" s="15" t="str">
        <f t="shared" si="8"/>
        <v>16.SORU</v>
      </c>
      <c r="V147" s="15" t="str">
        <f t="shared" si="8"/>
        <v>17.SORU</v>
      </c>
      <c r="W147" s="15" t="str">
        <f t="shared" si="8"/>
        <v>18.SORU</v>
      </c>
      <c r="X147" s="15" t="str">
        <f t="shared" si="8"/>
        <v>19.SORU</v>
      </c>
      <c r="Y147" s="15" t="str">
        <f t="shared" si="8"/>
        <v>20.SORU</v>
      </c>
      <c r="Z147" s="12"/>
      <c r="AA147" s="12"/>
    </row>
    <row r="148" spans="1:27" ht="19.5" customHeight="1" x14ac:dyDescent="0.25">
      <c r="A148" s="346" t="s">
        <v>108</v>
      </c>
      <c r="B148" s="346"/>
      <c r="C148" s="346"/>
      <c r="D148" s="346"/>
      <c r="E148" s="346"/>
      <c r="F148" s="174" t="str">
        <f t="shared" ref="F148:Y148" si="9">IF(COUNTBLANK(F7:F146)=ROWS(F7:F146)," ",SUM(F7:F146))</f>
        <v xml:space="preserve"> </v>
      </c>
      <c r="G148" s="174" t="str">
        <f t="shared" si="9"/>
        <v xml:space="preserve"> </v>
      </c>
      <c r="H148" s="174" t="str">
        <f t="shared" si="9"/>
        <v xml:space="preserve"> </v>
      </c>
      <c r="I148" s="174" t="str">
        <f t="shared" si="9"/>
        <v xml:space="preserve"> </v>
      </c>
      <c r="J148" s="174" t="str">
        <f t="shared" si="9"/>
        <v xml:space="preserve"> </v>
      </c>
      <c r="K148" s="174" t="str">
        <f t="shared" si="9"/>
        <v xml:space="preserve"> </v>
      </c>
      <c r="L148" s="174" t="str">
        <f t="shared" si="9"/>
        <v xml:space="preserve"> </v>
      </c>
      <c r="M148" s="174" t="str">
        <f t="shared" si="9"/>
        <v xml:space="preserve"> </v>
      </c>
      <c r="N148" s="174" t="str">
        <f t="shared" si="9"/>
        <v xml:space="preserve"> </v>
      </c>
      <c r="O148" s="174" t="str">
        <f t="shared" si="9"/>
        <v xml:space="preserve"> </v>
      </c>
      <c r="P148" s="174" t="str">
        <f t="shared" si="9"/>
        <v xml:space="preserve"> </v>
      </c>
      <c r="Q148" s="174" t="str">
        <f t="shared" si="9"/>
        <v xml:space="preserve"> </v>
      </c>
      <c r="R148" s="174" t="str">
        <f t="shared" si="9"/>
        <v xml:space="preserve"> </v>
      </c>
      <c r="S148" s="174" t="str">
        <f t="shared" si="9"/>
        <v xml:space="preserve"> </v>
      </c>
      <c r="T148" s="174" t="str">
        <f t="shared" si="9"/>
        <v xml:space="preserve"> </v>
      </c>
      <c r="U148" s="174" t="str">
        <f t="shared" si="9"/>
        <v xml:space="preserve"> </v>
      </c>
      <c r="V148" s="174" t="str">
        <f t="shared" si="9"/>
        <v xml:space="preserve"> </v>
      </c>
      <c r="W148" s="174" t="str">
        <f t="shared" si="9"/>
        <v xml:space="preserve"> </v>
      </c>
      <c r="X148" s="174" t="str">
        <f t="shared" si="9"/>
        <v xml:space="preserve"> </v>
      </c>
      <c r="Y148" s="174" t="str">
        <f t="shared" si="9"/>
        <v xml:space="preserve"> </v>
      </c>
      <c r="Z148" s="176"/>
      <c r="AA148" s="177"/>
    </row>
    <row r="149" spans="1:27" ht="30.75" customHeight="1" x14ac:dyDescent="0.25">
      <c r="A149" s="326" t="s">
        <v>109</v>
      </c>
      <c r="B149" s="326"/>
      <c r="C149" s="326"/>
      <c r="D149" s="326"/>
      <c r="E149" s="326"/>
      <c r="F149" s="44" t="str">
        <f t="shared" ref="F149:Y149" si="10">IF(COUNTBLANK(F7:F146)=ROWS(F7:F146)," ",AVERAGE(F7:F146))</f>
        <v xml:space="preserve"> </v>
      </c>
      <c r="G149" s="44" t="str">
        <f t="shared" si="10"/>
        <v xml:space="preserve"> </v>
      </c>
      <c r="H149" s="44" t="str">
        <f t="shared" si="10"/>
        <v xml:space="preserve"> </v>
      </c>
      <c r="I149" s="44" t="str">
        <f t="shared" si="10"/>
        <v xml:space="preserve"> </v>
      </c>
      <c r="J149" s="44" t="str">
        <f t="shared" si="10"/>
        <v xml:space="preserve"> </v>
      </c>
      <c r="K149" s="44" t="str">
        <f t="shared" si="10"/>
        <v xml:space="preserve"> </v>
      </c>
      <c r="L149" s="44" t="str">
        <f t="shared" si="10"/>
        <v xml:space="preserve"> </v>
      </c>
      <c r="M149" s="44" t="str">
        <f t="shared" si="10"/>
        <v xml:space="preserve"> </v>
      </c>
      <c r="N149" s="44" t="str">
        <f t="shared" si="10"/>
        <v xml:space="preserve"> </v>
      </c>
      <c r="O149" s="44" t="str">
        <f t="shared" si="10"/>
        <v xml:space="preserve"> </v>
      </c>
      <c r="P149" s="44" t="str">
        <f t="shared" si="10"/>
        <v xml:space="preserve"> </v>
      </c>
      <c r="Q149" s="44" t="str">
        <f t="shared" si="10"/>
        <v xml:space="preserve"> </v>
      </c>
      <c r="R149" s="44" t="str">
        <f t="shared" si="10"/>
        <v xml:space="preserve"> </v>
      </c>
      <c r="S149" s="44" t="str">
        <f t="shared" si="10"/>
        <v xml:space="preserve"> </v>
      </c>
      <c r="T149" s="44" t="str">
        <f t="shared" si="10"/>
        <v xml:space="preserve"> </v>
      </c>
      <c r="U149" s="44" t="str">
        <f t="shared" si="10"/>
        <v xml:space="preserve"> </v>
      </c>
      <c r="V149" s="44" t="str">
        <f t="shared" si="10"/>
        <v xml:space="preserve"> </v>
      </c>
      <c r="W149" s="44" t="str">
        <f t="shared" si="10"/>
        <v xml:space="preserve"> </v>
      </c>
      <c r="X149" s="44" t="str">
        <f t="shared" si="10"/>
        <v xml:space="preserve"> </v>
      </c>
      <c r="Y149" s="44" t="str">
        <f t="shared" si="10"/>
        <v xml:space="preserve"> </v>
      </c>
      <c r="Z149" s="7" t="str">
        <f>IF(COUNTIF(Z7:Z146," ")=ROWS(Z7:Z146)," ",AVERAGE(Z7:Z146))</f>
        <v xml:space="preserve"> </v>
      </c>
      <c r="AA149" s="7" t="str">
        <f>IF(COUNTIF(AA7:AA146," ")=ROWS(AA7:AA146)," ",AVERAGE(AA7:AA146))</f>
        <v xml:space="preserve"> </v>
      </c>
    </row>
    <row r="150" spans="1:27" ht="24" customHeight="1" x14ac:dyDescent="0.25">
      <c r="A150" s="326" t="s">
        <v>110</v>
      </c>
      <c r="B150" s="326"/>
      <c r="C150" s="326"/>
      <c r="D150" s="326"/>
      <c r="E150" s="326"/>
      <c r="F150" s="45" t="str">
        <f t="shared" ref="F150:Y150" si="11">IF(COUNTBLANK(F7:F146)=ROWS(F7:F146)," ",IF(COUNTIF(F7:F146,F5)=0,"YOK",COUNTIF(F7:F146,F5)))</f>
        <v xml:space="preserve"> </v>
      </c>
      <c r="G150" s="45" t="str">
        <f t="shared" si="11"/>
        <v xml:space="preserve"> </v>
      </c>
      <c r="H150" s="45" t="str">
        <f t="shared" si="11"/>
        <v xml:space="preserve"> </v>
      </c>
      <c r="I150" s="45" t="str">
        <f t="shared" si="11"/>
        <v xml:space="preserve"> </v>
      </c>
      <c r="J150" s="45" t="str">
        <f t="shared" si="11"/>
        <v xml:space="preserve"> </v>
      </c>
      <c r="K150" s="45" t="str">
        <f t="shared" si="11"/>
        <v xml:space="preserve"> </v>
      </c>
      <c r="L150" s="45" t="str">
        <f t="shared" si="11"/>
        <v xml:space="preserve"> </v>
      </c>
      <c r="M150" s="45" t="str">
        <f t="shared" si="11"/>
        <v xml:space="preserve"> </v>
      </c>
      <c r="N150" s="45" t="str">
        <f t="shared" si="11"/>
        <v xml:space="preserve"> </v>
      </c>
      <c r="O150" s="45" t="str">
        <f t="shared" si="11"/>
        <v xml:space="preserve"> </v>
      </c>
      <c r="P150" s="45" t="str">
        <f t="shared" si="11"/>
        <v xml:space="preserve"> </v>
      </c>
      <c r="Q150" s="45" t="str">
        <f t="shared" si="11"/>
        <v xml:space="preserve"> </v>
      </c>
      <c r="R150" s="45" t="str">
        <f t="shared" si="11"/>
        <v xml:space="preserve"> </v>
      </c>
      <c r="S150" s="45" t="str">
        <f t="shared" si="11"/>
        <v xml:space="preserve"> </v>
      </c>
      <c r="T150" s="45" t="str">
        <f t="shared" si="11"/>
        <v xml:space="preserve"> </v>
      </c>
      <c r="U150" s="45" t="str">
        <f t="shared" si="11"/>
        <v xml:space="preserve"> </v>
      </c>
      <c r="V150" s="45" t="str">
        <f t="shared" si="11"/>
        <v xml:space="preserve"> </v>
      </c>
      <c r="W150" s="45" t="str">
        <f t="shared" si="11"/>
        <v xml:space="preserve"> </v>
      </c>
      <c r="X150" s="45" t="str">
        <f t="shared" si="11"/>
        <v xml:space="preserve"> </v>
      </c>
      <c r="Y150" s="45" t="str">
        <f t="shared" si="11"/>
        <v xml:space="preserve"> </v>
      </c>
      <c r="Z150" s="178" t="e">
        <f>IF(COUNTIF(Z8:Z147," ")=ROWS(Z8:Z147)," ",AVERAGE(Z8:Z147))</f>
        <v>#DIV/0!</v>
      </c>
      <c r="AA150" s="178" t="e">
        <f>IF(COUNTIF(AA8:AA147," ")=ROWS(AA8:AA147)," ",AVERAGE(AA8:AA147))</f>
        <v>#DIV/0!</v>
      </c>
    </row>
    <row r="151" spans="1:27" ht="29.25" customHeight="1" x14ac:dyDescent="0.25">
      <c r="A151" s="326" t="s">
        <v>111</v>
      </c>
      <c r="B151" s="326"/>
      <c r="C151" s="326"/>
      <c r="D151" s="326"/>
      <c r="E151" s="326"/>
      <c r="F151" s="46" t="str">
        <f t="shared" ref="F151:Y151" si="12">IF(COUNTBLANK(F7:F146)=ROWS(F7:F146)," ",IF(F150="YOK",0,100*F150/COUNTA(F7:F146)))</f>
        <v xml:space="preserve"> </v>
      </c>
      <c r="G151" s="46" t="str">
        <f t="shared" si="12"/>
        <v xml:space="preserve"> </v>
      </c>
      <c r="H151" s="46" t="str">
        <f t="shared" si="12"/>
        <v xml:space="preserve"> </v>
      </c>
      <c r="I151" s="46" t="str">
        <f t="shared" si="12"/>
        <v xml:space="preserve"> </v>
      </c>
      <c r="J151" s="46" t="str">
        <f t="shared" si="12"/>
        <v xml:space="preserve"> </v>
      </c>
      <c r="K151" s="46" t="str">
        <f t="shared" si="12"/>
        <v xml:space="preserve"> </v>
      </c>
      <c r="L151" s="46" t="str">
        <f t="shared" si="12"/>
        <v xml:space="preserve"> </v>
      </c>
      <c r="M151" s="46" t="str">
        <f t="shared" si="12"/>
        <v xml:space="preserve"> </v>
      </c>
      <c r="N151" s="46" t="str">
        <f t="shared" si="12"/>
        <v xml:space="preserve"> </v>
      </c>
      <c r="O151" s="46" t="str">
        <f t="shared" si="12"/>
        <v xml:space="preserve"> </v>
      </c>
      <c r="P151" s="46" t="str">
        <f t="shared" si="12"/>
        <v xml:space="preserve"> </v>
      </c>
      <c r="Q151" s="46" t="str">
        <f t="shared" si="12"/>
        <v xml:space="preserve"> </v>
      </c>
      <c r="R151" s="46" t="str">
        <f t="shared" si="12"/>
        <v xml:space="preserve"> </v>
      </c>
      <c r="S151" s="46" t="str">
        <f t="shared" si="12"/>
        <v xml:space="preserve"> </v>
      </c>
      <c r="T151" s="46" t="str">
        <f t="shared" si="12"/>
        <v xml:space="preserve"> </v>
      </c>
      <c r="U151" s="46" t="str">
        <f t="shared" si="12"/>
        <v xml:space="preserve"> </v>
      </c>
      <c r="V151" s="46" t="str">
        <f t="shared" si="12"/>
        <v xml:space="preserve"> </v>
      </c>
      <c r="W151" s="46" t="str">
        <f t="shared" si="12"/>
        <v xml:space="preserve"> </v>
      </c>
      <c r="X151" s="46" t="str">
        <f t="shared" si="12"/>
        <v xml:space="preserve"> </v>
      </c>
      <c r="Y151" s="46" t="str">
        <f t="shared" si="12"/>
        <v xml:space="preserve"> </v>
      </c>
      <c r="Z151" s="344"/>
      <c r="AA151" s="342"/>
    </row>
    <row r="152" spans="1:27" ht="10.5" customHeight="1" x14ac:dyDescent="0.25">
      <c r="A152" s="326"/>
      <c r="B152" s="326"/>
      <c r="C152" s="326"/>
      <c r="D152" s="326"/>
      <c r="E152" s="326"/>
      <c r="F152" s="47" t="str">
        <f>IF(F151&lt;&gt;" ","%"," ")</f>
        <v xml:space="preserve"> </v>
      </c>
      <c r="G152" s="47" t="str">
        <f t="shared" ref="G152:Y152" si="13">IF(G151&lt;&gt;" ","%"," ")</f>
        <v xml:space="preserve"> </v>
      </c>
      <c r="H152" s="47" t="str">
        <f t="shared" si="13"/>
        <v xml:space="preserve"> </v>
      </c>
      <c r="I152" s="47" t="str">
        <f t="shared" si="13"/>
        <v xml:space="preserve"> </v>
      </c>
      <c r="J152" s="47" t="str">
        <f t="shared" si="13"/>
        <v xml:space="preserve"> </v>
      </c>
      <c r="K152" s="47" t="str">
        <f t="shared" si="13"/>
        <v xml:space="preserve"> </v>
      </c>
      <c r="L152" s="47" t="str">
        <f t="shared" si="13"/>
        <v xml:space="preserve"> </v>
      </c>
      <c r="M152" s="47" t="str">
        <f t="shared" si="13"/>
        <v xml:space="preserve"> </v>
      </c>
      <c r="N152" s="47" t="str">
        <f t="shared" si="13"/>
        <v xml:space="preserve"> </v>
      </c>
      <c r="O152" s="47" t="str">
        <f t="shared" si="13"/>
        <v xml:space="preserve"> </v>
      </c>
      <c r="P152" s="47" t="str">
        <f t="shared" si="13"/>
        <v xml:space="preserve"> </v>
      </c>
      <c r="Q152" s="47" t="str">
        <f t="shared" si="13"/>
        <v xml:space="preserve"> </v>
      </c>
      <c r="R152" s="47" t="str">
        <f t="shared" si="13"/>
        <v xml:space="preserve"> </v>
      </c>
      <c r="S152" s="47" t="str">
        <f t="shared" si="13"/>
        <v xml:space="preserve"> </v>
      </c>
      <c r="T152" s="47" t="str">
        <f t="shared" si="13"/>
        <v xml:space="preserve"> </v>
      </c>
      <c r="U152" s="47" t="str">
        <f t="shared" si="13"/>
        <v xml:space="preserve"> </v>
      </c>
      <c r="V152" s="47" t="str">
        <f t="shared" si="13"/>
        <v xml:space="preserve"> </v>
      </c>
      <c r="W152" s="47" t="str">
        <f t="shared" si="13"/>
        <v xml:space="preserve"> </v>
      </c>
      <c r="X152" s="47" t="str">
        <f t="shared" si="13"/>
        <v xml:space="preserve"> </v>
      </c>
      <c r="Y152" s="47" t="str">
        <f t="shared" si="13"/>
        <v xml:space="preserve"> </v>
      </c>
      <c r="Z152" s="345"/>
      <c r="AA152" s="343"/>
    </row>
    <row r="153" spans="1:27" ht="29.25" customHeight="1" x14ac:dyDescent="0.25">
      <c r="A153" s="326" t="s">
        <v>112</v>
      </c>
      <c r="B153" s="326"/>
      <c r="C153" s="326"/>
      <c r="D153" s="326"/>
      <c r="E153" s="326"/>
      <c r="F153" s="45" t="str">
        <f t="shared" ref="F153:Y153" si="14">IF(COUNTBLANK(F7:F146)=ROWS(F7:F146)," ",IF(COUNTIF(F7:F146,0)=0,"YOK",COUNTIF(F7:F146,0)))</f>
        <v xml:space="preserve"> </v>
      </c>
      <c r="G153" s="45" t="str">
        <f t="shared" si="14"/>
        <v xml:space="preserve"> </v>
      </c>
      <c r="H153" s="45" t="str">
        <f t="shared" si="14"/>
        <v xml:space="preserve"> </v>
      </c>
      <c r="I153" s="45" t="str">
        <f t="shared" si="14"/>
        <v xml:space="preserve"> </v>
      </c>
      <c r="J153" s="45" t="str">
        <f t="shared" si="14"/>
        <v xml:space="preserve"> </v>
      </c>
      <c r="K153" s="45" t="str">
        <f t="shared" si="14"/>
        <v xml:space="preserve"> </v>
      </c>
      <c r="L153" s="45" t="str">
        <f t="shared" si="14"/>
        <v xml:space="preserve"> </v>
      </c>
      <c r="M153" s="45" t="str">
        <f t="shared" si="14"/>
        <v xml:space="preserve"> </v>
      </c>
      <c r="N153" s="45" t="str">
        <f t="shared" si="14"/>
        <v xml:space="preserve"> </v>
      </c>
      <c r="O153" s="45" t="str">
        <f t="shared" si="14"/>
        <v xml:space="preserve"> </v>
      </c>
      <c r="P153" s="45" t="str">
        <f t="shared" si="14"/>
        <v xml:space="preserve"> </v>
      </c>
      <c r="Q153" s="45" t="str">
        <f t="shared" si="14"/>
        <v xml:space="preserve"> </v>
      </c>
      <c r="R153" s="45" t="str">
        <f t="shared" si="14"/>
        <v xml:space="preserve"> </v>
      </c>
      <c r="S153" s="45" t="str">
        <f t="shared" si="14"/>
        <v xml:space="preserve"> </v>
      </c>
      <c r="T153" s="45" t="str">
        <f t="shared" si="14"/>
        <v xml:space="preserve"> </v>
      </c>
      <c r="U153" s="45" t="str">
        <f t="shared" si="14"/>
        <v xml:space="preserve"> </v>
      </c>
      <c r="V153" s="45" t="str">
        <f t="shared" si="14"/>
        <v xml:space="preserve"> </v>
      </c>
      <c r="W153" s="45" t="str">
        <f t="shared" si="14"/>
        <v xml:space="preserve"> </v>
      </c>
      <c r="X153" s="45" t="str">
        <f t="shared" si="14"/>
        <v xml:space="preserve"> </v>
      </c>
      <c r="Y153" s="45" t="str">
        <f t="shared" si="14"/>
        <v xml:space="preserve"> </v>
      </c>
      <c r="Z153" s="178"/>
      <c r="AA153" s="179"/>
    </row>
    <row r="154" spans="1:27" ht="30.75" customHeight="1" x14ac:dyDescent="0.25">
      <c r="A154" s="326" t="s">
        <v>113</v>
      </c>
      <c r="B154" s="326"/>
      <c r="C154" s="326"/>
      <c r="D154" s="326"/>
      <c r="E154" s="326"/>
      <c r="F154" s="46" t="str">
        <f t="shared" ref="F154:Y154" si="15">IF(COUNTBLANK(F7:F146)=ROWS(F7:F146)," ",IF(F153="YOK",0,100*F153/COUNTA(F7:F146)))</f>
        <v xml:space="preserve"> </v>
      </c>
      <c r="G154" s="46" t="str">
        <f t="shared" si="15"/>
        <v xml:space="preserve"> </v>
      </c>
      <c r="H154" s="46" t="str">
        <f t="shared" si="15"/>
        <v xml:space="preserve"> </v>
      </c>
      <c r="I154" s="46" t="str">
        <f t="shared" si="15"/>
        <v xml:space="preserve"> </v>
      </c>
      <c r="J154" s="46" t="str">
        <f t="shared" si="15"/>
        <v xml:space="preserve"> </v>
      </c>
      <c r="K154" s="46" t="str">
        <f t="shared" si="15"/>
        <v xml:space="preserve"> </v>
      </c>
      <c r="L154" s="46" t="str">
        <f t="shared" si="15"/>
        <v xml:space="preserve"> </v>
      </c>
      <c r="M154" s="46" t="str">
        <f t="shared" si="15"/>
        <v xml:space="preserve"> </v>
      </c>
      <c r="N154" s="46" t="str">
        <f t="shared" si="15"/>
        <v xml:space="preserve"> </v>
      </c>
      <c r="O154" s="46" t="str">
        <f t="shared" si="15"/>
        <v xml:space="preserve"> </v>
      </c>
      <c r="P154" s="46" t="str">
        <f t="shared" si="15"/>
        <v xml:space="preserve"> </v>
      </c>
      <c r="Q154" s="46" t="str">
        <f t="shared" si="15"/>
        <v xml:space="preserve"> </v>
      </c>
      <c r="R154" s="46" t="str">
        <f t="shared" si="15"/>
        <v xml:space="preserve"> </v>
      </c>
      <c r="S154" s="46" t="str">
        <f t="shared" si="15"/>
        <v xml:space="preserve"> </v>
      </c>
      <c r="T154" s="46" t="str">
        <f t="shared" si="15"/>
        <v xml:space="preserve"> </v>
      </c>
      <c r="U154" s="46" t="str">
        <f t="shared" si="15"/>
        <v xml:space="preserve"> </v>
      </c>
      <c r="V154" s="46" t="str">
        <f t="shared" si="15"/>
        <v xml:space="preserve"> </v>
      </c>
      <c r="W154" s="46" t="str">
        <f t="shared" si="15"/>
        <v xml:space="preserve"> </v>
      </c>
      <c r="X154" s="46" t="str">
        <f t="shared" si="15"/>
        <v xml:space="preserve"> </v>
      </c>
      <c r="Y154" s="46" t="str">
        <f t="shared" si="15"/>
        <v xml:space="preserve"> </v>
      </c>
      <c r="Z154" s="341"/>
      <c r="AA154" s="342"/>
    </row>
    <row r="155" spans="1:27" ht="10.5" customHeight="1" x14ac:dyDescent="0.25">
      <c r="A155" s="326"/>
      <c r="B155" s="326"/>
      <c r="C155" s="326"/>
      <c r="D155" s="326"/>
      <c r="E155" s="326"/>
      <c r="F155" s="48" t="str">
        <f>IF(F154&lt;&gt;" ","%"," ")</f>
        <v xml:space="preserve"> </v>
      </c>
      <c r="G155" s="48" t="str">
        <f t="shared" ref="G155:Y155" si="16">IF(G154&lt;&gt;" ","%"," ")</f>
        <v xml:space="preserve"> </v>
      </c>
      <c r="H155" s="48" t="str">
        <f t="shared" si="16"/>
        <v xml:space="preserve"> </v>
      </c>
      <c r="I155" s="48" t="str">
        <f t="shared" si="16"/>
        <v xml:space="preserve"> </v>
      </c>
      <c r="J155" s="48" t="str">
        <f t="shared" si="16"/>
        <v xml:space="preserve"> </v>
      </c>
      <c r="K155" s="48" t="str">
        <f t="shared" si="16"/>
        <v xml:space="preserve"> </v>
      </c>
      <c r="L155" s="48" t="str">
        <f t="shared" si="16"/>
        <v xml:space="preserve"> </v>
      </c>
      <c r="M155" s="48" t="str">
        <f t="shared" si="16"/>
        <v xml:space="preserve"> </v>
      </c>
      <c r="N155" s="48" t="str">
        <f t="shared" si="16"/>
        <v xml:space="preserve"> </v>
      </c>
      <c r="O155" s="48" t="str">
        <f t="shared" si="16"/>
        <v xml:space="preserve"> </v>
      </c>
      <c r="P155" s="48" t="str">
        <f t="shared" si="16"/>
        <v xml:space="preserve"> </v>
      </c>
      <c r="Q155" s="48" t="str">
        <f t="shared" si="16"/>
        <v xml:space="preserve"> </v>
      </c>
      <c r="R155" s="48" t="str">
        <f t="shared" si="16"/>
        <v xml:space="preserve"> </v>
      </c>
      <c r="S155" s="48" t="str">
        <f t="shared" si="16"/>
        <v xml:space="preserve"> </v>
      </c>
      <c r="T155" s="48" t="str">
        <f t="shared" si="16"/>
        <v xml:space="preserve"> </v>
      </c>
      <c r="U155" s="48" t="str">
        <f t="shared" si="16"/>
        <v xml:space="preserve"> </v>
      </c>
      <c r="V155" s="48" t="str">
        <f t="shared" si="16"/>
        <v xml:space="preserve"> </v>
      </c>
      <c r="W155" s="48" t="str">
        <f t="shared" si="16"/>
        <v xml:space="preserve"> </v>
      </c>
      <c r="X155" s="48" t="str">
        <f t="shared" si="16"/>
        <v xml:space="preserve"> </v>
      </c>
      <c r="Y155" s="48" t="str">
        <f t="shared" si="16"/>
        <v xml:space="preserve"> </v>
      </c>
      <c r="Z155" s="341"/>
      <c r="AA155" s="343"/>
    </row>
    <row r="156" spans="1:27" ht="30" customHeight="1" x14ac:dyDescent="0.25">
      <c r="A156" s="335" t="s">
        <v>114</v>
      </c>
      <c r="B156" s="336"/>
      <c r="C156" s="336"/>
      <c r="D156" s="336"/>
      <c r="E156" s="337"/>
      <c r="F156" s="172" t="str">
        <f t="shared" ref="F156:Y156" si="17">IF(F5=" "," ",IF(COUNTBLANK(F7:F146)=ROWS(F7:F146)," ",F149*100/F5))</f>
        <v xml:space="preserve"> </v>
      </c>
      <c r="G156" s="172" t="str">
        <f t="shared" si="17"/>
        <v xml:space="preserve"> </v>
      </c>
      <c r="H156" s="172" t="str">
        <f t="shared" si="17"/>
        <v xml:space="preserve"> </v>
      </c>
      <c r="I156" s="172" t="str">
        <f t="shared" si="17"/>
        <v xml:space="preserve"> </v>
      </c>
      <c r="J156" s="172" t="str">
        <f t="shared" si="17"/>
        <v xml:space="preserve"> </v>
      </c>
      <c r="K156" s="172" t="str">
        <f t="shared" si="17"/>
        <v xml:space="preserve"> </v>
      </c>
      <c r="L156" s="172" t="str">
        <f t="shared" si="17"/>
        <v xml:space="preserve"> </v>
      </c>
      <c r="M156" s="172" t="str">
        <f t="shared" si="17"/>
        <v xml:space="preserve"> </v>
      </c>
      <c r="N156" s="172" t="str">
        <f t="shared" si="17"/>
        <v xml:space="preserve"> </v>
      </c>
      <c r="O156" s="172" t="str">
        <f t="shared" si="17"/>
        <v xml:space="preserve"> </v>
      </c>
      <c r="P156" s="172" t="str">
        <f t="shared" si="17"/>
        <v xml:space="preserve"> </v>
      </c>
      <c r="Q156" s="172" t="str">
        <f t="shared" si="17"/>
        <v xml:space="preserve"> </v>
      </c>
      <c r="R156" s="172" t="str">
        <f t="shared" si="17"/>
        <v xml:space="preserve"> </v>
      </c>
      <c r="S156" s="172" t="str">
        <f t="shared" si="17"/>
        <v xml:space="preserve"> </v>
      </c>
      <c r="T156" s="172" t="str">
        <f t="shared" si="17"/>
        <v xml:space="preserve"> </v>
      </c>
      <c r="U156" s="172" t="str">
        <f t="shared" si="17"/>
        <v xml:space="preserve"> </v>
      </c>
      <c r="V156" s="172" t="str">
        <f t="shared" si="17"/>
        <v xml:space="preserve"> </v>
      </c>
      <c r="W156" s="172" t="str">
        <f t="shared" si="17"/>
        <v xml:space="preserve"> </v>
      </c>
      <c r="X156" s="172" t="str">
        <f t="shared" si="17"/>
        <v xml:space="preserve"> </v>
      </c>
      <c r="Y156" s="172" t="str">
        <f t="shared" si="17"/>
        <v xml:space="preserve"> </v>
      </c>
      <c r="Z156" s="353"/>
      <c r="AA156" s="353"/>
    </row>
    <row r="157" spans="1:27" ht="9.75" customHeight="1" x14ac:dyDescent="0.25">
      <c r="A157" s="338"/>
      <c r="B157" s="339"/>
      <c r="C157" s="339"/>
      <c r="D157" s="339"/>
      <c r="E157" s="340"/>
      <c r="F157" s="173" t="str">
        <f>IF(F156&lt;&gt;" ","%"," ")</f>
        <v xml:space="preserve"> </v>
      </c>
      <c r="G157" s="173" t="str">
        <f t="shared" ref="G157:Y157" si="18">IF(G156&lt;&gt;" ","%"," ")</f>
        <v xml:space="preserve"> </v>
      </c>
      <c r="H157" s="173" t="str">
        <f t="shared" si="18"/>
        <v xml:space="preserve"> </v>
      </c>
      <c r="I157" s="173" t="str">
        <f t="shared" si="18"/>
        <v xml:space="preserve"> </v>
      </c>
      <c r="J157" s="173" t="str">
        <f t="shared" si="18"/>
        <v xml:space="preserve"> </v>
      </c>
      <c r="K157" s="173" t="str">
        <f t="shared" si="18"/>
        <v xml:space="preserve"> </v>
      </c>
      <c r="L157" s="173" t="str">
        <f t="shared" si="18"/>
        <v xml:space="preserve"> </v>
      </c>
      <c r="M157" s="173" t="str">
        <f t="shared" si="18"/>
        <v xml:space="preserve"> </v>
      </c>
      <c r="N157" s="173" t="str">
        <f t="shared" si="18"/>
        <v xml:space="preserve"> </v>
      </c>
      <c r="O157" s="173" t="str">
        <f t="shared" si="18"/>
        <v xml:space="preserve"> </v>
      </c>
      <c r="P157" s="173" t="str">
        <f t="shared" si="18"/>
        <v xml:space="preserve"> </v>
      </c>
      <c r="Q157" s="173" t="str">
        <f t="shared" si="18"/>
        <v xml:space="preserve"> </v>
      </c>
      <c r="R157" s="173" t="str">
        <f t="shared" si="18"/>
        <v xml:space="preserve"> </v>
      </c>
      <c r="S157" s="173" t="str">
        <f t="shared" si="18"/>
        <v xml:space="preserve"> </v>
      </c>
      <c r="T157" s="173" t="str">
        <f t="shared" si="18"/>
        <v xml:space="preserve"> </v>
      </c>
      <c r="U157" s="173" t="str">
        <f t="shared" si="18"/>
        <v xml:space="preserve"> </v>
      </c>
      <c r="V157" s="173" t="str">
        <f t="shared" si="18"/>
        <v xml:space="preserve"> </v>
      </c>
      <c r="W157" s="173" t="str">
        <f t="shared" si="18"/>
        <v xml:space="preserve"> </v>
      </c>
      <c r="X157" s="173" t="str">
        <f t="shared" si="18"/>
        <v xml:space="preserve"> </v>
      </c>
      <c r="Y157" s="173" t="str">
        <f t="shared" si="18"/>
        <v xml:space="preserve"> </v>
      </c>
      <c r="Z157" s="354"/>
      <c r="AA157" s="354"/>
    </row>
    <row r="158" spans="1:27" ht="9.75" customHeight="1" x14ac:dyDescent="0.25">
      <c r="A158" s="49"/>
      <c r="B158" s="49"/>
      <c r="C158" s="49"/>
      <c r="D158" s="49"/>
      <c r="E158" s="49"/>
      <c r="F158" s="50"/>
      <c r="G158" s="50"/>
      <c r="H158" s="50"/>
      <c r="I158" s="50"/>
      <c r="J158" s="50"/>
      <c r="K158" s="50"/>
      <c r="L158" s="50"/>
      <c r="M158" s="50"/>
      <c r="N158" s="50"/>
      <c r="O158" s="50"/>
      <c r="P158" s="50"/>
      <c r="Q158" s="50"/>
      <c r="R158" s="50"/>
      <c r="S158" s="50"/>
      <c r="T158" s="50"/>
      <c r="U158" s="50"/>
      <c r="V158" s="50"/>
      <c r="W158" s="50"/>
      <c r="X158" s="50"/>
      <c r="Y158" s="50"/>
      <c r="Z158" s="51"/>
      <c r="AA158" s="51"/>
    </row>
    <row r="159" spans="1:27" ht="9.75" customHeight="1" x14ac:dyDescent="0.25">
      <c r="A159" s="49"/>
      <c r="B159" s="49"/>
      <c r="C159" s="49"/>
      <c r="D159" s="49"/>
      <c r="E159" s="49"/>
      <c r="F159" s="50"/>
      <c r="G159" s="50"/>
      <c r="H159" s="50"/>
      <c r="I159" s="50"/>
      <c r="J159" s="50"/>
      <c r="K159" s="50"/>
      <c r="L159" s="50"/>
      <c r="M159" s="50"/>
      <c r="N159" s="50"/>
      <c r="O159" s="50"/>
      <c r="P159" s="50"/>
      <c r="Q159" s="50"/>
      <c r="R159" s="50"/>
      <c r="S159" s="50"/>
      <c r="T159" s="50"/>
      <c r="U159" s="50"/>
      <c r="V159" s="50"/>
      <c r="W159" s="50"/>
      <c r="X159" s="50"/>
      <c r="Y159" s="50"/>
      <c r="Z159" s="51"/>
      <c r="AA159" s="51"/>
    </row>
    <row r="160" spans="1:27" ht="9.75" customHeight="1" x14ac:dyDescent="0.25">
      <c r="A160" s="49"/>
      <c r="B160" s="49"/>
      <c r="C160" s="49"/>
      <c r="D160" s="49"/>
      <c r="E160" s="49"/>
      <c r="F160" s="50"/>
      <c r="G160" s="50"/>
      <c r="H160" s="50"/>
      <c r="I160" s="50"/>
      <c r="J160" s="50"/>
      <c r="K160" s="50"/>
      <c r="L160" s="50"/>
      <c r="M160" s="50"/>
      <c r="N160" s="50"/>
      <c r="O160" s="50"/>
      <c r="P160" s="50"/>
      <c r="Q160" s="50"/>
      <c r="R160" s="50"/>
      <c r="S160" s="50"/>
      <c r="T160" s="50"/>
      <c r="U160" s="50"/>
      <c r="V160" s="50"/>
      <c r="W160" s="50"/>
      <c r="X160" s="50"/>
      <c r="Y160" s="50"/>
      <c r="Z160" s="51"/>
      <c r="AA160" s="51"/>
    </row>
    <row r="161" spans="1:27" ht="9.75" customHeight="1" x14ac:dyDescent="0.25">
      <c r="A161" s="49"/>
      <c r="B161" s="49"/>
      <c r="C161" s="49"/>
      <c r="D161" s="49"/>
      <c r="E161" s="49"/>
      <c r="F161" s="50"/>
      <c r="G161" s="50"/>
      <c r="H161" s="50"/>
      <c r="I161" s="50"/>
      <c r="J161" s="50"/>
      <c r="K161" s="50"/>
      <c r="L161" s="50"/>
      <c r="M161" s="50"/>
      <c r="N161" s="50"/>
      <c r="O161" s="50"/>
      <c r="P161" s="50"/>
      <c r="Q161" s="50"/>
      <c r="R161" s="50"/>
      <c r="S161" s="50"/>
      <c r="T161" s="50"/>
      <c r="U161" s="50"/>
      <c r="V161" s="50"/>
      <c r="W161" s="50"/>
      <c r="X161" s="50"/>
      <c r="Y161" s="50"/>
      <c r="Z161" s="51"/>
      <c r="AA161" s="51"/>
    </row>
    <row r="162" spans="1:27" ht="9.75" customHeight="1" x14ac:dyDescent="0.25">
      <c r="A162" s="49"/>
      <c r="B162" s="49"/>
      <c r="C162" s="49"/>
      <c r="D162" s="49"/>
      <c r="E162" s="49"/>
      <c r="F162" s="50"/>
      <c r="G162" s="50"/>
      <c r="H162" s="50"/>
      <c r="I162" s="50"/>
      <c r="J162" s="50"/>
      <c r="K162" s="50"/>
      <c r="L162" s="50"/>
      <c r="M162" s="50"/>
      <c r="N162" s="50"/>
      <c r="O162" s="50"/>
      <c r="P162" s="50"/>
      <c r="Q162" s="50"/>
      <c r="R162" s="50"/>
      <c r="S162" s="50"/>
      <c r="T162" s="50"/>
      <c r="U162" s="50"/>
      <c r="V162" s="50"/>
      <c r="W162" s="50"/>
      <c r="X162" s="50"/>
      <c r="Y162" s="50"/>
      <c r="Z162" s="51"/>
      <c r="AA162" s="51"/>
    </row>
    <row r="163" spans="1:27" ht="9.75" customHeight="1" x14ac:dyDescent="0.25">
      <c r="A163" s="49"/>
      <c r="B163" s="49"/>
      <c r="C163" s="49"/>
      <c r="D163" s="49"/>
      <c r="E163" s="49"/>
      <c r="F163" s="50"/>
      <c r="G163" s="50"/>
      <c r="H163" s="50"/>
      <c r="I163" s="50"/>
      <c r="J163" s="50"/>
      <c r="K163" s="50"/>
      <c r="L163" s="50"/>
      <c r="M163" s="50"/>
      <c r="N163" s="50"/>
      <c r="O163" s="50"/>
      <c r="P163" s="50"/>
      <c r="Q163" s="50"/>
      <c r="R163" s="50"/>
      <c r="S163" s="50"/>
      <c r="T163" s="50"/>
      <c r="U163" s="50"/>
      <c r="V163" s="50"/>
      <c r="W163" s="50"/>
      <c r="X163" s="50"/>
      <c r="Y163" s="50"/>
      <c r="Z163" s="51"/>
      <c r="AA163" s="51"/>
    </row>
    <row r="164" spans="1:27" ht="9.75" customHeight="1" x14ac:dyDescent="0.25">
      <c r="A164" s="49"/>
      <c r="B164" s="49"/>
      <c r="C164" s="49"/>
      <c r="D164" s="49"/>
      <c r="E164" s="49"/>
      <c r="F164" s="50"/>
      <c r="G164" s="50"/>
      <c r="H164" s="50"/>
      <c r="I164" s="50"/>
      <c r="J164" s="50"/>
      <c r="K164" s="50"/>
      <c r="L164" s="50"/>
      <c r="M164" s="50"/>
      <c r="N164" s="50"/>
      <c r="O164" s="50"/>
      <c r="P164" s="50"/>
      <c r="Q164" s="50"/>
      <c r="R164" s="50"/>
      <c r="S164" s="50"/>
      <c r="T164" s="50"/>
      <c r="U164" s="50"/>
      <c r="V164" s="50"/>
      <c r="W164" s="50"/>
      <c r="X164" s="50"/>
      <c r="Y164" s="50"/>
      <c r="Z164" s="51"/>
      <c r="AA164" s="51"/>
    </row>
    <row r="165" spans="1:27" ht="9.75" customHeight="1" x14ac:dyDescent="0.25">
      <c r="A165" s="49"/>
      <c r="B165" s="49"/>
      <c r="C165" s="49"/>
      <c r="D165" s="49"/>
      <c r="E165" s="49"/>
      <c r="F165" s="50"/>
      <c r="G165" s="50"/>
      <c r="H165" s="50"/>
      <c r="I165" s="50"/>
      <c r="J165" s="50"/>
      <c r="K165" s="50"/>
      <c r="L165" s="50"/>
      <c r="M165" s="50"/>
      <c r="N165" s="50"/>
      <c r="O165" s="50"/>
      <c r="P165" s="50"/>
      <c r="Q165" s="50"/>
      <c r="R165" s="50"/>
      <c r="S165" s="50"/>
      <c r="T165" s="50"/>
      <c r="U165" s="50"/>
      <c r="V165" s="50"/>
      <c r="W165" s="50"/>
      <c r="X165" s="50"/>
      <c r="Y165" s="50"/>
      <c r="Z165" s="51"/>
      <c r="AA165" s="51"/>
    </row>
    <row r="166" spans="1:27" ht="9.75" customHeight="1" x14ac:dyDescent="0.25">
      <c r="A166" s="49"/>
      <c r="B166" s="49"/>
      <c r="C166" s="49"/>
      <c r="D166" s="49"/>
      <c r="E166" s="49"/>
      <c r="F166" s="50"/>
      <c r="G166" s="50"/>
      <c r="H166" s="50"/>
      <c r="I166" s="50"/>
      <c r="J166" s="50"/>
      <c r="K166" s="50"/>
      <c r="L166" s="50"/>
      <c r="M166" s="50"/>
      <c r="N166" s="50"/>
      <c r="O166" s="50"/>
      <c r="P166" s="50"/>
      <c r="Q166" s="50"/>
      <c r="R166" s="50"/>
      <c r="S166" s="50"/>
      <c r="T166" s="50"/>
      <c r="U166" s="50"/>
      <c r="V166" s="50"/>
      <c r="W166" s="50"/>
      <c r="X166" s="50"/>
      <c r="Y166" s="50"/>
      <c r="Z166" s="51"/>
      <c r="AA166" s="51"/>
    </row>
    <row r="167" spans="1:27" ht="9.75" customHeight="1" x14ac:dyDescent="0.25">
      <c r="A167" s="49"/>
      <c r="B167" s="49"/>
      <c r="C167" s="49"/>
      <c r="D167" s="49"/>
      <c r="E167" s="49"/>
      <c r="F167" s="50"/>
      <c r="G167" s="50"/>
      <c r="H167" s="50"/>
      <c r="I167" s="50"/>
      <c r="J167" s="50"/>
      <c r="K167" s="50"/>
      <c r="L167" s="50"/>
      <c r="M167" s="50"/>
      <c r="N167" s="50"/>
      <c r="O167" s="50"/>
      <c r="P167" s="50"/>
      <c r="Q167" s="50"/>
      <c r="R167" s="50"/>
      <c r="S167" s="50"/>
      <c r="T167" s="50"/>
      <c r="U167" s="50"/>
      <c r="V167" s="50"/>
      <c r="W167" s="50"/>
      <c r="X167" s="50"/>
      <c r="Y167" s="50"/>
      <c r="Z167" s="51"/>
      <c r="AA167" s="51"/>
    </row>
    <row r="168" spans="1:27" ht="9.75" customHeight="1" x14ac:dyDescent="0.25">
      <c r="A168" s="49"/>
      <c r="B168" s="49"/>
      <c r="C168" s="49"/>
      <c r="D168" s="49"/>
      <c r="E168" s="49"/>
      <c r="F168" s="50"/>
      <c r="G168" s="50"/>
      <c r="H168" s="50"/>
      <c r="I168" s="50"/>
      <c r="J168" s="50"/>
      <c r="K168" s="50"/>
      <c r="L168" s="50"/>
      <c r="M168" s="50"/>
      <c r="N168" s="50"/>
      <c r="O168" s="50"/>
      <c r="P168" s="50"/>
      <c r="Q168" s="50"/>
      <c r="R168" s="50"/>
      <c r="S168" s="50"/>
      <c r="T168" s="50"/>
      <c r="U168" s="50"/>
      <c r="V168" s="50"/>
      <c r="W168" s="50"/>
      <c r="X168" s="50"/>
      <c r="Y168" s="50"/>
      <c r="Z168" s="51"/>
      <c r="AA168" s="51"/>
    </row>
    <row r="169" spans="1:27" ht="9.75" customHeight="1" x14ac:dyDescent="0.25">
      <c r="A169" s="49"/>
      <c r="B169" s="49"/>
      <c r="C169" s="49"/>
      <c r="D169" s="49"/>
      <c r="E169" s="49"/>
      <c r="F169" s="50"/>
      <c r="G169" s="50"/>
      <c r="H169" s="50"/>
      <c r="I169" s="50"/>
      <c r="J169" s="50"/>
      <c r="K169" s="50"/>
      <c r="L169" s="50"/>
      <c r="M169" s="50"/>
      <c r="N169" s="50"/>
      <c r="O169" s="50"/>
      <c r="P169" s="50"/>
      <c r="Q169" s="50"/>
      <c r="R169" s="50"/>
      <c r="S169" s="50"/>
      <c r="T169" s="50"/>
      <c r="U169" s="50"/>
      <c r="V169" s="50"/>
      <c r="W169" s="50"/>
      <c r="X169" s="50"/>
      <c r="Y169" s="50"/>
      <c r="Z169" s="51"/>
      <c r="AA169" s="51"/>
    </row>
    <row r="170" spans="1:27" ht="9.75" customHeight="1" x14ac:dyDescent="0.25">
      <c r="A170" s="49"/>
      <c r="B170" s="49"/>
      <c r="C170" s="49"/>
      <c r="D170" s="49"/>
      <c r="E170" s="49"/>
      <c r="F170" s="50"/>
      <c r="G170" s="50"/>
      <c r="H170" s="50"/>
      <c r="I170" s="50"/>
      <c r="J170" s="50"/>
      <c r="K170" s="50"/>
      <c r="L170" s="50"/>
      <c r="M170" s="50"/>
      <c r="N170" s="50"/>
      <c r="O170" s="50"/>
      <c r="P170" s="50"/>
      <c r="Q170" s="50"/>
      <c r="R170" s="50"/>
      <c r="S170" s="50"/>
      <c r="T170" s="50"/>
      <c r="U170" s="50"/>
      <c r="V170" s="50"/>
      <c r="W170" s="50"/>
      <c r="X170" s="50"/>
      <c r="Y170" s="50"/>
      <c r="Z170" s="51"/>
      <c r="AA170" s="51"/>
    </row>
    <row r="171" spans="1:27" ht="9.75" customHeight="1" x14ac:dyDescent="0.25">
      <c r="A171" s="49"/>
      <c r="B171" s="49"/>
      <c r="C171" s="49"/>
      <c r="D171" s="49"/>
      <c r="E171" s="49"/>
      <c r="F171" s="50"/>
      <c r="G171" s="50"/>
      <c r="H171" s="50"/>
      <c r="I171" s="50"/>
      <c r="J171" s="50"/>
      <c r="K171" s="50"/>
      <c r="L171" s="50"/>
      <c r="M171" s="50"/>
      <c r="N171" s="50"/>
      <c r="O171" s="50"/>
      <c r="P171" s="50"/>
      <c r="Q171" s="50"/>
      <c r="R171" s="50"/>
      <c r="S171" s="50"/>
      <c r="T171" s="50"/>
      <c r="U171" s="50"/>
      <c r="V171" s="50"/>
      <c r="W171" s="50"/>
      <c r="X171" s="50"/>
      <c r="Y171" s="50"/>
      <c r="Z171" s="51"/>
      <c r="AA171" s="51"/>
    </row>
    <row r="172" spans="1:27" ht="9.75" customHeight="1" x14ac:dyDescent="0.25">
      <c r="A172" s="49"/>
      <c r="B172" s="49"/>
      <c r="C172" s="49"/>
      <c r="D172" s="49"/>
      <c r="E172" s="49"/>
      <c r="F172" s="50"/>
      <c r="G172" s="50"/>
      <c r="H172" s="50"/>
      <c r="I172" s="50"/>
      <c r="J172" s="50"/>
      <c r="K172" s="50"/>
      <c r="L172" s="50"/>
      <c r="M172" s="50"/>
      <c r="N172" s="50"/>
      <c r="O172" s="50"/>
      <c r="P172" s="50"/>
      <c r="Q172" s="50"/>
      <c r="R172" s="50"/>
      <c r="S172" s="50"/>
      <c r="T172" s="50"/>
      <c r="U172" s="50"/>
      <c r="V172" s="50"/>
      <c r="W172" s="50"/>
      <c r="X172" s="50"/>
      <c r="Y172" s="50"/>
      <c r="Z172" s="51"/>
      <c r="AA172" s="51"/>
    </row>
    <row r="173" spans="1:27" ht="9.75" customHeight="1" x14ac:dyDescent="0.25">
      <c r="A173" s="49"/>
      <c r="B173" s="49"/>
      <c r="C173" s="49"/>
      <c r="D173" s="49"/>
      <c r="E173" s="49"/>
      <c r="F173" s="50"/>
      <c r="G173" s="50"/>
      <c r="H173" s="50"/>
      <c r="I173" s="50"/>
      <c r="J173" s="50"/>
      <c r="K173" s="50"/>
      <c r="L173" s="50"/>
      <c r="M173" s="50"/>
      <c r="N173" s="50"/>
      <c r="O173" s="50"/>
      <c r="P173" s="50"/>
      <c r="Q173" s="50"/>
      <c r="R173" s="50"/>
      <c r="S173" s="50"/>
      <c r="T173" s="50"/>
      <c r="U173" s="50"/>
      <c r="V173" s="50"/>
      <c r="W173" s="50"/>
      <c r="X173" s="50"/>
      <c r="Y173" s="50"/>
      <c r="Z173" s="51"/>
      <c r="AA173" s="51"/>
    </row>
    <row r="174" spans="1:27" ht="9.75" customHeight="1" x14ac:dyDescent="0.25">
      <c r="A174" s="49"/>
      <c r="B174" s="49"/>
      <c r="C174" s="49"/>
      <c r="D174" s="49"/>
      <c r="E174" s="49"/>
      <c r="F174" s="50"/>
      <c r="G174" s="50"/>
      <c r="H174" s="50"/>
      <c r="I174" s="50"/>
      <c r="J174" s="50"/>
      <c r="K174" s="50"/>
      <c r="L174" s="50"/>
      <c r="M174" s="50"/>
      <c r="N174" s="50"/>
      <c r="O174" s="50"/>
      <c r="P174" s="50"/>
      <c r="Q174" s="50"/>
      <c r="R174" s="50"/>
      <c r="S174" s="50"/>
      <c r="T174" s="50"/>
      <c r="U174" s="50"/>
      <c r="V174" s="50"/>
      <c r="W174" s="50"/>
      <c r="X174" s="50"/>
      <c r="Y174" s="50"/>
      <c r="Z174" s="51"/>
      <c r="AA174" s="51"/>
    </row>
    <row r="175" spans="1:27" ht="9.75" customHeight="1" x14ac:dyDescent="0.25">
      <c r="A175" s="52"/>
      <c r="B175" s="52"/>
      <c r="C175" s="52"/>
      <c r="D175" s="52"/>
      <c r="E175" s="52"/>
      <c r="F175" s="53"/>
      <c r="G175" s="53"/>
      <c r="H175" s="53"/>
      <c r="I175" s="53"/>
      <c r="J175" s="53"/>
      <c r="K175" s="53"/>
      <c r="L175" s="53"/>
      <c r="M175" s="53"/>
      <c r="N175" s="53"/>
      <c r="O175" s="53"/>
      <c r="P175" s="53"/>
      <c r="Q175" s="53"/>
      <c r="R175" s="53"/>
      <c r="S175" s="53"/>
      <c r="T175" s="53"/>
      <c r="U175" s="53"/>
      <c r="V175" s="53"/>
      <c r="W175" s="53"/>
      <c r="X175" s="53"/>
      <c r="Y175" s="53"/>
      <c r="Z175" s="54"/>
      <c r="AA175" s="54"/>
    </row>
    <row r="176" spans="1:27" ht="6.75" customHeight="1" x14ac:dyDescent="0.25">
      <c r="A176" s="52"/>
      <c r="B176" s="52"/>
      <c r="C176" s="52"/>
      <c r="D176" s="52"/>
      <c r="E176" s="52"/>
      <c r="F176" s="53"/>
      <c r="G176" s="53"/>
      <c r="H176" s="53"/>
      <c r="I176" s="53"/>
      <c r="J176" s="53"/>
      <c r="K176" s="53"/>
      <c r="L176" s="53"/>
      <c r="M176" s="53"/>
      <c r="N176" s="53"/>
      <c r="O176" s="53"/>
      <c r="P176" s="53"/>
      <c r="Q176" s="53"/>
      <c r="R176" s="53"/>
      <c r="S176" s="53"/>
      <c r="T176" s="53"/>
      <c r="U176" s="53"/>
      <c r="V176" s="53"/>
      <c r="W176" s="53"/>
      <c r="X176" s="53"/>
      <c r="Y176" s="53"/>
      <c r="Z176" s="54"/>
      <c r="AA176" s="54"/>
    </row>
    <row r="177" spans="1:27" ht="12.75" customHeight="1" x14ac:dyDescent="0.25">
      <c r="A177" s="52"/>
      <c r="B177" s="52"/>
      <c r="C177" s="52"/>
      <c r="D177" s="52"/>
      <c r="E177" s="52"/>
      <c r="F177" s="53"/>
      <c r="G177" s="53"/>
      <c r="H177" s="53"/>
      <c r="I177" s="53"/>
      <c r="J177" s="53"/>
      <c r="K177" s="53"/>
      <c r="L177" s="323" t="s">
        <v>47</v>
      </c>
      <c r="M177" s="323"/>
      <c r="N177" s="323"/>
      <c r="O177" s="323"/>
      <c r="P177" s="323"/>
      <c r="Q177" s="323"/>
      <c r="R177" s="323"/>
      <c r="S177" s="323"/>
      <c r="T177" s="323"/>
      <c r="U177" s="323"/>
      <c r="V177" s="323"/>
      <c r="W177" s="323"/>
      <c r="X177" s="323"/>
      <c r="Y177" s="323"/>
      <c r="Z177" s="323"/>
      <c r="AA177" s="323"/>
    </row>
    <row r="178" spans="1:27" ht="12" customHeight="1" x14ac:dyDescent="0.25">
      <c r="A178" s="332" t="s">
        <v>52</v>
      </c>
      <c r="B178" s="333"/>
      <c r="C178" s="333"/>
      <c r="D178" s="333"/>
      <c r="E178" s="333"/>
      <c r="F178" s="333"/>
      <c r="G178" s="333"/>
      <c r="H178" s="333"/>
      <c r="I178" s="333"/>
      <c r="J178" s="333"/>
      <c r="K178" s="334"/>
      <c r="L178" s="55"/>
      <c r="M178" s="55"/>
      <c r="N178" s="55"/>
      <c r="O178" s="55"/>
      <c r="P178" s="55"/>
      <c r="Q178" s="55"/>
      <c r="R178" s="55"/>
      <c r="S178" s="55"/>
      <c r="T178" s="55"/>
      <c r="U178" s="55"/>
      <c r="V178" s="55"/>
      <c r="W178" s="55"/>
      <c r="X178" s="55"/>
      <c r="Y178" s="55"/>
      <c r="Z178" s="56"/>
      <c r="AA178" s="54"/>
    </row>
    <row r="179" spans="1:27" ht="14.1" customHeight="1" x14ac:dyDescent="0.25">
      <c r="A179" s="327" t="s">
        <v>95</v>
      </c>
      <c r="B179" s="327"/>
      <c r="C179" s="327"/>
      <c r="D179" s="162" t="s">
        <v>86</v>
      </c>
      <c r="E179" s="164">
        <f>COUNTIFS($Z$7:$Z$146,"&gt;=90",$Z$7:$Z$146,"&lt;=100")</f>
        <v>0</v>
      </c>
      <c r="F179" s="305" t="str">
        <f>IF(E179&lt;&gt;0,"KİŞİ"," ")</f>
        <v xml:space="preserve"> </v>
      </c>
      <c r="G179" s="305"/>
      <c r="H179" s="163" t="str">
        <f>IF(E179=" "," ","%")</f>
        <v>%</v>
      </c>
      <c r="I179" s="307" t="e">
        <f>IF(E179=" "," ",100*E179/E188)</f>
        <v>#VALUE!</v>
      </c>
      <c r="J179" s="307"/>
      <c r="K179" s="308"/>
      <c r="L179" s="55"/>
      <c r="M179" s="55"/>
      <c r="N179" s="55"/>
      <c r="O179" s="55"/>
      <c r="P179" s="55"/>
      <c r="Q179" s="55"/>
      <c r="R179" s="55"/>
      <c r="S179" s="55"/>
      <c r="T179" s="55"/>
      <c r="U179" s="55"/>
      <c r="V179" s="55"/>
      <c r="W179" s="55"/>
      <c r="X179" s="55"/>
      <c r="Y179" s="55"/>
      <c r="Z179" s="56"/>
      <c r="AA179" s="54"/>
    </row>
    <row r="180" spans="1:27" ht="14.1" customHeight="1" x14ac:dyDescent="0.25">
      <c r="A180" s="327" t="s">
        <v>97</v>
      </c>
      <c r="B180" s="327"/>
      <c r="C180" s="327"/>
      <c r="D180" s="162" t="s">
        <v>87</v>
      </c>
      <c r="E180" s="164">
        <f>COUNTIFS($Z$7:$Z$146,"&gt;=80",$Z$7:$Z$146,"&lt;=89")</f>
        <v>0</v>
      </c>
      <c r="F180" s="305" t="str">
        <f t="shared" ref="F180:F187" si="19">IF(E180&lt;&gt;0,"KİŞİ"," ")</f>
        <v xml:space="preserve"> </v>
      </c>
      <c r="G180" s="305"/>
      <c r="H180" s="163" t="str">
        <f>IF(E179=" "," ","%")</f>
        <v>%</v>
      </c>
      <c r="I180" s="307" t="e">
        <f>IF(E180=" "," ",100*E180/E188)</f>
        <v>#VALUE!</v>
      </c>
      <c r="J180" s="307"/>
      <c r="K180" s="308"/>
      <c r="L180" s="55"/>
      <c r="M180" s="55"/>
      <c r="N180" s="55"/>
      <c r="O180" s="55"/>
      <c r="P180" s="55"/>
      <c r="Q180" s="55"/>
      <c r="R180" s="55"/>
      <c r="S180" s="55"/>
      <c r="T180" s="55"/>
      <c r="U180" s="55"/>
      <c r="V180" s="55"/>
      <c r="W180" s="55"/>
      <c r="X180" s="55"/>
      <c r="Y180" s="55"/>
      <c r="Z180" s="56"/>
      <c r="AA180" s="54"/>
    </row>
    <row r="181" spans="1:27" ht="14.1" customHeight="1" x14ac:dyDescent="0.25">
      <c r="A181" s="327" t="s">
        <v>98</v>
      </c>
      <c r="B181" s="327"/>
      <c r="C181" s="327"/>
      <c r="D181" s="162" t="s">
        <v>88</v>
      </c>
      <c r="E181" s="164">
        <f>COUNTIFS($Z$7:$Z$146,"&gt;=75",$Z$7:$Z$146,"&lt;=79")</f>
        <v>0</v>
      </c>
      <c r="F181" s="305" t="str">
        <f t="shared" si="19"/>
        <v xml:space="preserve"> </v>
      </c>
      <c r="G181" s="305"/>
      <c r="H181" s="163" t="str">
        <f>IF(E179=" "," ","%")</f>
        <v>%</v>
      </c>
      <c r="I181" s="307" t="e">
        <f>IF(E181=" "," ",100*E181/E188)</f>
        <v>#VALUE!</v>
      </c>
      <c r="J181" s="307"/>
      <c r="K181" s="308"/>
      <c r="L181" s="55"/>
      <c r="M181" s="55"/>
      <c r="N181" s="55"/>
      <c r="O181" s="55"/>
      <c r="P181" s="55"/>
      <c r="Q181" s="55"/>
      <c r="R181" s="55"/>
      <c r="S181" s="55"/>
      <c r="T181" s="55"/>
      <c r="U181" s="55"/>
      <c r="V181" s="55"/>
      <c r="W181" s="55"/>
      <c r="X181" s="55"/>
      <c r="Y181" s="55"/>
      <c r="Z181" s="54"/>
      <c r="AA181" s="54"/>
    </row>
    <row r="182" spans="1:27" ht="14.1" customHeight="1" x14ac:dyDescent="0.25">
      <c r="A182" s="327" t="s">
        <v>99</v>
      </c>
      <c r="B182" s="327"/>
      <c r="C182" s="327"/>
      <c r="D182" s="162" t="s">
        <v>89</v>
      </c>
      <c r="E182" s="164">
        <f>COUNTIFS($Z$7:$Z$146,"&gt;=70",$Z$7:$Z$146,"&lt;=74")</f>
        <v>0</v>
      </c>
      <c r="F182" s="305" t="str">
        <f t="shared" si="19"/>
        <v xml:space="preserve"> </v>
      </c>
      <c r="G182" s="305"/>
      <c r="H182" s="163" t="str">
        <f>IF(E179=" "," ","%")</f>
        <v>%</v>
      </c>
      <c r="I182" s="307" t="e">
        <f>IF(E182=" "," ",100*E182/E188)</f>
        <v>#VALUE!</v>
      </c>
      <c r="J182" s="307"/>
      <c r="K182" s="308"/>
      <c r="L182" s="55"/>
      <c r="M182" s="55"/>
      <c r="N182" s="55"/>
      <c r="O182" s="55"/>
      <c r="P182" s="55"/>
      <c r="Q182" s="55"/>
      <c r="R182" s="55"/>
      <c r="S182" s="55"/>
      <c r="T182" s="55"/>
      <c r="U182" s="55"/>
      <c r="V182" s="55"/>
      <c r="W182" s="55"/>
      <c r="X182" s="55"/>
      <c r="Y182" s="55"/>
      <c r="Z182" s="54"/>
      <c r="AA182" s="54"/>
    </row>
    <row r="183" spans="1:27" ht="14.1" customHeight="1" x14ac:dyDescent="0.25">
      <c r="A183" s="304" t="s">
        <v>96</v>
      </c>
      <c r="B183" s="305"/>
      <c r="C183" s="306"/>
      <c r="D183" s="162" t="s">
        <v>90</v>
      </c>
      <c r="E183" s="164">
        <f>COUNTIFS($Z$7:$Z$146,"&gt;=60",$Z$7:$Z$146,"&lt;=69")</f>
        <v>0</v>
      </c>
      <c r="F183" s="305" t="str">
        <f t="shared" si="19"/>
        <v xml:space="preserve"> </v>
      </c>
      <c r="G183" s="305"/>
      <c r="H183" s="163" t="str">
        <f>IF(E179=" "," ","%")</f>
        <v>%</v>
      </c>
      <c r="I183" s="307" t="e">
        <f>IF(E183=" "," ",100*E183/E188)</f>
        <v>#VALUE!</v>
      </c>
      <c r="J183" s="307"/>
      <c r="K183" s="308"/>
      <c r="L183" s="55"/>
      <c r="M183" s="55"/>
      <c r="N183" s="55"/>
      <c r="O183" s="55"/>
      <c r="P183" s="55"/>
      <c r="Q183" s="55"/>
      <c r="R183" s="55"/>
      <c r="S183" s="55"/>
      <c r="T183" s="55"/>
      <c r="U183" s="55"/>
      <c r="V183" s="55"/>
      <c r="W183" s="55"/>
      <c r="X183" s="55"/>
      <c r="Y183" s="55"/>
      <c r="Z183" s="54"/>
      <c r="AA183" s="54"/>
    </row>
    <row r="184" spans="1:27" ht="14.1" customHeight="1" x14ac:dyDescent="0.25">
      <c r="A184" s="304" t="s">
        <v>100</v>
      </c>
      <c r="B184" s="305"/>
      <c r="C184" s="306"/>
      <c r="D184" s="162" t="s">
        <v>91</v>
      </c>
      <c r="E184" s="164">
        <f>COUNTIFS($Z$7:$Z$146,"&gt;=50",$Z$7:$Z$146,"&lt;=59")</f>
        <v>0</v>
      </c>
      <c r="F184" s="305" t="str">
        <f t="shared" si="19"/>
        <v xml:space="preserve"> </v>
      </c>
      <c r="G184" s="305"/>
      <c r="H184" s="163" t="str">
        <f>IF(E179=" "," ","%")</f>
        <v>%</v>
      </c>
      <c r="I184" s="307" t="e">
        <f>IF(E184=" "," ",100*E184/E188)</f>
        <v>#VALUE!</v>
      </c>
      <c r="J184" s="307"/>
      <c r="K184" s="308"/>
      <c r="L184" s="55"/>
      <c r="M184" s="55"/>
      <c r="N184" s="55"/>
      <c r="O184" s="55"/>
      <c r="P184" s="55"/>
      <c r="Q184" s="55"/>
      <c r="R184" s="55"/>
      <c r="S184" s="55"/>
      <c r="T184" s="55"/>
      <c r="U184" s="55"/>
      <c r="V184" s="55"/>
      <c r="W184" s="55"/>
      <c r="X184" s="55"/>
      <c r="Y184" s="55"/>
      <c r="Z184" s="54"/>
      <c r="AA184" s="54"/>
    </row>
    <row r="185" spans="1:27" ht="14.1" customHeight="1" x14ac:dyDescent="0.25">
      <c r="A185" s="304" t="s">
        <v>101</v>
      </c>
      <c r="B185" s="305"/>
      <c r="C185" s="306"/>
      <c r="D185" s="162" t="s">
        <v>92</v>
      </c>
      <c r="E185" s="164">
        <f>COUNTIFS($Z$7:$Z$146,"&gt;=40",$Z$7:$Z$146,"&lt;=49")</f>
        <v>0</v>
      </c>
      <c r="F185" s="305" t="str">
        <f t="shared" si="19"/>
        <v xml:space="preserve"> </v>
      </c>
      <c r="G185" s="305"/>
      <c r="H185" s="163" t="str">
        <f>IF(E179=" "," ","%")</f>
        <v>%</v>
      </c>
      <c r="I185" s="307" t="e">
        <f>IF(E185=" "," ",100*E185/E188)</f>
        <v>#VALUE!</v>
      </c>
      <c r="J185" s="307"/>
      <c r="K185" s="308"/>
      <c r="L185" s="55"/>
      <c r="M185" s="55"/>
      <c r="N185" s="55"/>
      <c r="O185" s="55"/>
      <c r="P185" s="55"/>
      <c r="Q185" s="55"/>
      <c r="R185" s="55"/>
      <c r="S185" s="55"/>
      <c r="T185" s="55"/>
      <c r="U185" s="55"/>
      <c r="V185" s="55"/>
      <c r="W185" s="55"/>
      <c r="X185" s="55"/>
      <c r="Y185" s="55"/>
      <c r="Z185" s="54"/>
      <c r="AA185" s="54"/>
    </row>
    <row r="186" spans="1:27" ht="14.1" customHeight="1" x14ac:dyDescent="0.25">
      <c r="A186" s="304" t="s">
        <v>102</v>
      </c>
      <c r="B186" s="305"/>
      <c r="C186" s="306"/>
      <c r="D186" s="162" t="s">
        <v>93</v>
      </c>
      <c r="E186" s="164">
        <f>COUNTIFS($Z$7:$Z$146,"&gt;=30",$Z$7:$Z$146,"&lt;=39")</f>
        <v>0</v>
      </c>
      <c r="F186" s="305" t="str">
        <f t="shared" si="19"/>
        <v xml:space="preserve"> </v>
      </c>
      <c r="G186" s="305"/>
      <c r="H186" s="163" t="str">
        <f>IF(E179=" "," ","%")</f>
        <v>%</v>
      </c>
      <c r="I186" s="307" t="e">
        <f>IF(E186=" "," ",100*E186/E188)</f>
        <v>#VALUE!</v>
      </c>
      <c r="J186" s="307"/>
      <c r="K186" s="308"/>
      <c r="L186" s="55"/>
      <c r="M186" s="55"/>
      <c r="N186" s="55"/>
      <c r="O186" s="55"/>
      <c r="P186" s="55"/>
      <c r="Q186" s="55"/>
      <c r="R186" s="55"/>
      <c r="S186" s="55"/>
      <c r="T186" s="55"/>
      <c r="U186" s="55"/>
      <c r="V186" s="55"/>
      <c r="W186" s="55"/>
      <c r="X186" s="55"/>
      <c r="Y186" s="55"/>
      <c r="Z186" s="54"/>
      <c r="AA186" s="54"/>
    </row>
    <row r="187" spans="1:27" ht="14.1" customHeight="1" x14ac:dyDescent="0.25">
      <c r="A187" s="327" t="s">
        <v>103</v>
      </c>
      <c r="B187" s="327"/>
      <c r="C187" s="327"/>
      <c r="D187" s="162" t="s">
        <v>94</v>
      </c>
      <c r="E187" s="164">
        <f>COUNTIFS($Z$7:$Z$146,"&gt;=0",$Z$7:$Z$146,"&lt;=29")</f>
        <v>0</v>
      </c>
      <c r="F187" s="305" t="str">
        <f t="shared" si="19"/>
        <v xml:space="preserve"> </v>
      </c>
      <c r="G187" s="305"/>
      <c r="H187" s="163" t="str">
        <f>IF(E179=" "," ","%")</f>
        <v>%</v>
      </c>
      <c r="I187" s="307" t="e">
        <f>IF(E187=" "," ",100*E187/E188)</f>
        <v>#VALUE!</v>
      </c>
      <c r="J187" s="307"/>
      <c r="K187" s="308"/>
      <c r="L187" s="55"/>
      <c r="M187" s="55"/>
      <c r="N187" s="55"/>
      <c r="O187" s="55"/>
      <c r="P187" s="55"/>
      <c r="Q187" s="55"/>
      <c r="R187" s="55"/>
      <c r="S187" s="55"/>
      <c r="T187" s="55"/>
      <c r="U187" s="55"/>
      <c r="V187" s="55"/>
      <c r="W187" s="55"/>
      <c r="X187" s="55"/>
      <c r="Y187" s="55"/>
      <c r="Z187" s="54"/>
      <c r="AA187" s="54"/>
    </row>
    <row r="188" spans="1:27" ht="14.1" customHeight="1" x14ac:dyDescent="0.25">
      <c r="A188" s="328" t="s">
        <v>34</v>
      </c>
      <c r="B188" s="328"/>
      <c r="C188" s="328"/>
      <c r="D188" s="328"/>
      <c r="E188" s="165" t="str">
        <f>IF(SUM(E179:E187)=0," ",SUM(E179:E187))</f>
        <v xml:space="preserve"> </v>
      </c>
      <c r="F188" s="347" t="str">
        <f t="shared" ref="F188" si="20">IF(E188&lt;&gt;" ","KİŞİ"," ")</f>
        <v xml:space="preserve"> </v>
      </c>
      <c r="G188" s="348"/>
      <c r="H188" s="53"/>
      <c r="I188" s="53"/>
      <c r="J188" s="53"/>
      <c r="K188" s="53"/>
      <c r="L188" s="53"/>
      <c r="M188" s="53"/>
      <c r="N188" s="53"/>
      <c r="O188" s="53"/>
      <c r="P188" s="53"/>
      <c r="Q188" s="53"/>
      <c r="R188" s="53"/>
      <c r="S188" s="53"/>
      <c r="T188" s="53"/>
      <c r="U188" s="53"/>
      <c r="V188" s="53"/>
      <c r="W188" s="53"/>
      <c r="X188" s="53"/>
      <c r="Y188" s="53"/>
      <c r="Z188" s="54"/>
      <c r="AA188" s="54"/>
    </row>
    <row r="189" spans="1:27" ht="12" customHeight="1" x14ac:dyDescent="0.25">
      <c r="A189" s="52"/>
      <c r="B189" s="52"/>
      <c r="C189" s="52"/>
      <c r="D189" s="52"/>
      <c r="E189" s="52"/>
      <c r="F189" s="53"/>
      <c r="G189" s="53"/>
      <c r="H189" s="53"/>
      <c r="I189" s="53"/>
      <c r="J189" s="53"/>
      <c r="K189" s="53"/>
      <c r="L189" s="53"/>
      <c r="M189" s="53"/>
      <c r="N189" s="53"/>
      <c r="O189" s="53"/>
      <c r="P189" s="53"/>
      <c r="Q189" s="53"/>
      <c r="R189" s="53"/>
      <c r="S189" s="53"/>
      <c r="T189" s="53"/>
      <c r="U189" s="53"/>
      <c r="V189" s="53"/>
      <c r="W189" s="53"/>
      <c r="X189" s="53"/>
      <c r="Y189" s="53"/>
      <c r="Z189" s="54"/>
      <c r="AA189" s="54"/>
    </row>
    <row r="190" spans="1:27" ht="14.25" customHeight="1" x14ac:dyDescent="0.25">
      <c r="A190" s="52"/>
      <c r="B190" s="52"/>
      <c r="C190" s="52"/>
      <c r="D190" s="52"/>
      <c r="E190" s="52"/>
      <c r="F190" s="53"/>
      <c r="G190" s="53"/>
      <c r="H190" s="53"/>
      <c r="I190" s="53"/>
      <c r="J190" s="53"/>
      <c r="K190" s="53"/>
      <c r="L190" s="53"/>
      <c r="M190" s="53"/>
      <c r="N190" s="53"/>
      <c r="O190" s="53"/>
      <c r="P190" s="53"/>
      <c r="Q190" s="53"/>
      <c r="R190" s="53"/>
      <c r="S190" s="53"/>
      <c r="T190" s="53"/>
      <c r="U190" s="53"/>
      <c r="V190" s="53"/>
      <c r="W190" s="53"/>
      <c r="X190" s="53"/>
      <c r="Y190" s="53"/>
      <c r="Z190" s="54"/>
      <c r="AA190" s="54"/>
    </row>
    <row r="191" spans="1:27" x14ac:dyDescent="0.25">
      <c r="A191" s="363" t="s">
        <v>36</v>
      </c>
      <c r="B191" s="363"/>
      <c r="C191" s="363"/>
      <c r="D191" s="59" t="str">
        <f>IF(COUNTIF(Z7:Z146," ")=ROWS(Z7:Z146)," ",LARGE(Z7:Z146,1))</f>
        <v xml:space="preserve"> </v>
      </c>
      <c r="E191" s="359"/>
      <c r="F191" s="360"/>
      <c r="G191" s="360"/>
      <c r="H191" s="360"/>
      <c r="I191" s="360"/>
      <c r="J191" s="360"/>
      <c r="K191" s="360"/>
      <c r="L191" s="43"/>
      <c r="M191" s="323" t="s">
        <v>46</v>
      </c>
      <c r="N191" s="323"/>
      <c r="O191" s="323"/>
      <c r="P191" s="323"/>
      <c r="Q191" s="323"/>
      <c r="R191" s="323"/>
      <c r="S191" s="323"/>
      <c r="T191" s="323"/>
      <c r="U191" s="323"/>
      <c r="V191" s="323"/>
      <c r="W191" s="323"/>
      <c r="X191" s="323"/>
      <c r="Y191" s="323"/>
    </row>
    <row r="192" spans="1:27" ht="12" customHeight="1" x14ac:dyDescent="0.25">
      <c r="A192" s="363" t="s">
        <v>37</v>
      </c>
      <c r="B192" s="363"/>
      <c r="C192" s="363"/>
      <c r="D192" s="59" t="str">
        <f>IF(COUNTIF(Z7:Z28," ")=ROWS(Z7:Z28)," ",SMALL(Z7:Z28,1))</f>
        <v xml:space="preserve"> </v>
      </c>
      <c r="E192" s="359"/>
      <c r="F192" s="360"/>
      <c r="G192" s="360"/>
      <c r="H192" s="360"/>
      <c r="I192" s="360"/>
      <c r="J192" s="360"/>
      <c r="K192" s="360"/>
      <c r="L192" s="43"/>
      <c r="M192" s="43"/>
      <c r="N192" s="1"/>
      <c r="O192" s="1"/>
      <c r="P192" s="1"/>
      <c r="Q192" s="1"/>
      <c r="R192" s="1"/>
      <c r="S192" s="1"/>
      <c r="T192" s="1"/>
      <c r="U192" s="1"/>
      <c r="V192" s="1"/>
      <c r="W192" s="1"/>
      <c r="X192" s="1"/>
      <c r="Y192" s="1"/>
    </row>
    <row r="193" spans="1:27" ht="15" customHeight="1" x14ac:dyDescent="0.25">
      <c r="A193" s="363" t="s">
        <v>38</v>
      </c>
      <c r="B193" s="363"/>
      <c r="C193" s="363"/>
      <c r="D193" s="60" t="str">
        <f>Z149</f>
        <v xml:space="preserve"> </v>
      </c>
      <c r="E193" s="361"/>
      <c r="F193" s="362"/>
      <c r="G193" s="362"/>
      <c r="H193" s="362"/>
      <c r="I193" s="362"/>
      <c r="J193" s="362"/>
      <c r="K193" s="362"/>
      <c r="L193" s="61"/>
      <c r="M193" s="61"/>
      <c r="N193" s="8"/>
      <c r="O193" s="8"/>
      <c r="P193" s="8"/>
      <c r="Q193" s="8"/>
      <c r="R193" s="8"/>
      <c r="S193" s="8"/>
      <c r="T193" s="8"/>
      <c r="U193" s="9"/>
      <c r="V193" s="9"/>
      <c r="W193" s="9"/>
      <c r="X193" s="9"/>
      <c r="Y193" s="9"/>
      <c r="Z193" s="355"/>
      <c r="AA193" s="356"/>
    </row>
    <row r="194" spans="1:27" ht="15" customHeight="1" x14ac:dyDescent="0.25">
      <c r="A194" s="62"/>
      <c r="B194" s="62"/>
      <c r="C194" s="62"/>
      <c r="D194" s="63"/>
      <c r="E194" s="61"/>
      <c r="F194" s="63"/>
      <c r="G194" s="63"/>
      <c r="H194" s="63"/>
      <c r="I194" s="63"/>
      <c r="J194" s="63"/>
      <c r="K194" s="63"/>
      <c r="L194" s="63"/>
      <c r="M194" s="63"/>
      <c r="N194" s="8"/>
      <c r="O194" s="8"/>
      <c r="P194" s="8"/>
      <c r="Q194" s="8"/>
      <c r="R194" s="8"/>
      <c r="S194" s="8"/>
      <c r="T194" s="8"/>
      <c r="U194" s="9"/>
      <c r="V194" s="9"/>
      <c r="W194" s="9"/>
      <c r="X194" s="9"/>
      <c r="Y194" s="9"/>
      <c r="Z194" s="324"/>
      <c r="AA194" s="325"/>
    </row>
    <row r="195" spans="1:27" ht="12" customHeight="1" x14ac:dyDescent="0.25">
      <c r="A195" s="357" t="s">
        <v>39</v>
      </c>
      <c r="B195" s="358"/>
      <c r="C195" s="358"/>
      <c r="D195" s="358"/>
      <c r="E195" s="64" t="str">
        <f>IF(COUNTIF(Z7:Z146," ")=ROWS(Z7:Z146)," ",SUM(E179:E184))</f>
        <v xml:space="preserve"> </v>
      </c>
      <c r="F195" s="347" t="str">
        <f>IF(E195&lt;&gt;" ","KİŞİ"," ")</f>
        <v xml:space="preserve"> </v>
      </c>
      <c r="G195" s="364"/>
      <c r="H195" s="64" t="str">
        <f>IF(I195=" "," ","%")</f>
        <v xml:space="preserve"> </v>
      </c>
      <c r="I195" s="365" t="str">
        <f>IF(E195=" "," ",100*E195/E188)</f>
        <v xml:space="preserve"> </v>
      </c>
      <c r="J195" s="366"/>
      <c r="K195" s="366"/>
      <c r="L195" s="65"/>
      <c r="M195" s="65"/>
      <c r="N195" s="10"/>
      <c r="O195" s="10"/>
      <c r="P195" s="10"/>
      <c r="Q195" s="10"/>
      <c r="R195" s="10"/>
      <c r="S195" s="10"/>
      <c r="T195" s="10"/>
      <c r="U195" s="10"/>
      <c r="V195" s="11"/>
      <c r="W195" s="11"/>
      <c r="X195" s="11"/>
      <c r="Y195" s="11"/>
      <c r="Z195" s="349"/>
      <c r="AA195" s="350"/>
    </row>
    <row r="196" spans="1:27" ht="12" customHeight="1" x14ac:dyDescent="0.25">
      <c r="A196" s="357" t="s">
        <v>40</v>
      </c>
      <c r="B196" s="358"/>
      <c r="C196" s="358"/>
      <c r="D196" s="358"/>
      <c r="E196" s="64" t="str">
        <f>IF(COUNTIF(Z7:Z146," ")=ROWS(Z7:Z146)," ",SUM(E185:E187))</f>
        <v xml:space="preserve"> </v>
      </c>
      <c r="F196" s="347" t="str">
        <f>IF(E196&lt;&gt;" ","KİŞİ"," ")</f>
        <v xml:space="preserve"> </v>
      </c>
      <c r="G196" s="364"/>
      <c r="H196" s="64" t="str">
        <f>IF(I196=" "," ","%")</f>
        <v xml:space="preserve"> </v>
      </c>
      <c r="I196" s="365" t="str">
        <f>IF(E196=" "," ",100*E196/E188)</f>
        <v xml:space="preserve"> </v>
      </c>
      <c r="J196" s="366"/>
      <c r="K196" s="366"/>
      <c r="L196" s="65"/>
      <c r="M196" s="65"/>
      <c r="N196" s="10"/>
      <c r="O196" s="10"/>
      <c r="P196" s="10"/>
      <c r="Q196" s="10"/>
      <c r="R196" s="10"/>
      <c r="S196" s="10"/>
      <c r="T196" s="10"/>
      <c r="U196" s="10"/>
      <c r="V196" s="10"/>
      <c r="W196" s="10"/>
      <c r="X196" s="10"/>
      <c r="Y196" s="10"/>
      <c r="Z196" s="349"/>
      <c r="AA196" s="350"/>
    </row>
    <row r="197" spans="1:27" x14ac:dyDescent="0.25">
      <c r="Z197" s="351"/>
      <c r="AA197" s="352"/>
    </row>
    <row r="206" spans="1:27" x14ac:dyDescent="0.25">
      <c r="D206" s="34"/>
    </row>
  </sheetData>
  <mergeCells count="213">
    <mergeCell ref="F188:G188"/>
    <mergeCell ref="Z196:AA196"/>
    <mergeCell ref="Z197:AA197"/>
    <mergeCell ref="Z156:Z157"/>
    <mergeCell ref="AA156:AA157"/>
    <mergeCell ref="Z177:AA177"/>
    <mergeCell ref="Z193:AA193"/>
    <mergeCell ref="Z195:AA195"/>
    <mergeCell ref="C72:E72"/>
    <mergeCell ref="C73:E73"/>
    <mergeCell ref="C74:E74"/>
    <mergeCell ref="C75:E75"/>
    <mergeCell ref="A195:D195"/>
    <mergeCell ref="A196:D196"/>
    <mergeCell ref="E191:K191"/>
    <mergeCell ref="E192:K192"/>
    <mergeCell ref="E193:K193"/>
    <mergeCell ref="A193:C193"/>
    <mergeCell ref="F195:G195"/>
    <mergeCell ref="F196:G196"/>
    <mergeCell ref="I195:K195"/>
    <mergeCell ref="A192:C192"/>
    <mergeCell ref="A191:C191"/>
    <mergeCell ref="I196:K196"/>
    <mergeCell ref="A187:C187"/>
    <mergeCell ref="Z154:Z155"/>
    <mergeCell ref="AA154:AA155"/>
    <mergeCell ref="C141:E141"/>
    <mergeCell ref="Z151:Z152"/>
    <mergeCell ref="A154:E155"/>
    <mergeCell ref="AA151:AA152"/>
    <mergeCell ref="A149:E149"/>
    <mergeCell ref="C37:E37"/>
    <mergeCell ref="A148:E148"/>
    <mergeCell ref="C43:E43"/>
    <mergeCell ref="C38:E38"/>
    <mergeCell ref="C42:E42"/>
    <mergeCell ref="C45:E45"/>
    <mergeCell ref="C41:E41"/>
    <mergeCell ref="C46:E46"/>
    <mergeCell ref="C47:E47"/>
    <mergeCell ref="C48:E48"/>
    <mergeCell ref="C49:E49"/>
    <mergeCell ref="C50:E50"/>
    <mergeCell ref="C51:E51"/>
    <mergeCell ref="C52:E52"/>
    <mergeCell ref="C53:E53"/>
    <mergeCell ref="C54:E54"/>
    <mergeCell ref="C55:E55"/>
    <mergeCell ref="C39:E39"/>
    <mergeCell ref="A147:E147"/>
    <mergeCell ref="A181:C181"/>
    <mergeCell ref="A182:C182"/>
    <mergeCell ref="A151:E152"/>
    <mergeCell ref="A178:K178"/>
    <mergeCell ref="I182:K182"/>
    <mergeCell ref="A156:E157"/>
    <mergeCell ref="I179:K179"/>
    <mergeCell ref="A153:E153"/>
    <mergeCell ref="C40:E40"/>
    <mergeCell ref="C56:E56"/>
    <mergeCell ref="C57:E57"/>
    <mergeCell ref="C58:E58"/>
    <mergeCell ref="C59:E59"/>
    <mergeCell ref="C60:E60"/>
    <mergeCell ref="C61:E61"/>
    <mergeCell ref="C62:E62"/>
    <mergeCell ref="C63:E63"/>
    <mergeCell ref="C64:E64"/>
    <mergeCell ref="C65:E65"/>
    <mergeCell ref="F179:G179"/>
    <mergeCell ref="C76:E76"/>
    <mergeCell ref="M191:Y191"/>
    <mergeCell ref="I181:K181"/>
    <mergeCell ref="Z194:AA194"/>
    <mergeCell ref="I187:K187"/>
    <mergeCell ref="C9:E9"/>
    <mergeCell ref="C36:E36"/>
    <mergeCell ref="C34:E34"/>
    <mergeCell ref="F182:G182"/>
    <mergeCell ref="C24:E24"/>
    <mergeCell ref="C10:E10"/>
    <mergeCell ref="C18:E18"/>
    <mergeCell ref="C19:E19"/>
    <mergeCell ref="A150:E150"/>
    <mergeCell ref="L177:Y177"/>
    <mergeCell ref="A179:C179"/>
    <mergeCell ref="A180:C180"/>
    <mergeCell ref="F180:G180"/>
    <mergeCell ref="F181:G181"/>
    <mergeCell ref="F187:G187"/>
    <mergeCell ref="A188:D188"/>
    <mergeCell ref="C35:E35"/>
    <mergeCell ref="C30:E30"/>
    <mergeCell ref="C31:E31"/>
    <mergeCell ref="C44:E44"/>
    <mergeCell ref="Z4:AA4"/>
    <mergeCell ref="A3:Y3"/>
    <mergeCell ref="Z2:AA3"/>
    <mergeCell ref="A2:Y2"/>
    <mergeCell ref="C33:E33"/>
    <mergeCell ref="C15:E15"/>
    <mergeCell ref="C13:E13"/>
    <mergeCell ref="C7:E7"/>
    <mergeCell ref="C8:E8"/>
    <mergeCell ref="AA5:AA6"/>
    <mergeCell ref="C22:E22"/>
    <mergeCell ref="C23:E23"/>
    <mergeCell ref="C12:E12"/>
    <mergeCell ref="C21:E21"/>
    <mergeCell ref="C28:E28"/>
    <mergeCell ref="C26:E26"/>
    <mergeCell ref="A5:E5"/>
    <mergeCell ref="C6:E6"/>
    <mergeCell ref="C14:E14"/>
    <mergeCell ref="C27:E27"/>
    <mergeCell ref="C16:E16"/>
    <mergeCell ref="C17:E17"/>
    <mergeCell ref="C20:E20"/>
    <mergeCell ref="C11:E11"/>
    <mergeCell ref="A1:Y1"/>
    <mergeCell ref="A183:C183"/>
    <mergeCell ref="A184:C184"/>
    <mergeCell ref="A185:C185"/>
    <mergeCell ref="A186:C186"/>
    <mergeCell ref="F183:G183"/>
    <mergeCell ref="F184:G184"/>
    <mergeCell ref="F185:G185"/>
    <mergeCell ref="F186:G186"/>
    <mergeCell ref="I183:K183"/>
    <mergeCell ref="I184:K184"/>
    <mergeCell ref="I185:K185"/>
    <mergeCell ref="I186:K186"/>
    <mergeCell ref="A4:E4"/>
    <mergeCell ref="I180:K180"/>
    <mergeCell ref="C25:E25"/>
    <mergeCell ref="C32:E32"/>
    <mergeCell ref="C29:E29"/>
    <mergeCell ref="C66:E66"/>
    <mergeCell ref="C67:E67"/>
    <mergeCell ref="C68:E68"/>
    <mergeCell ref="C69:E69"/>
    <mergeCell ref="C70:E70"/>
    <mergeCell ref="C71:E71"/>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0:E130"/>
    <mergeCell ref="C140:E140"/>
    <mergeCell ref="C142:E142"/>
    <mergeCell ref="C143:E143"/>
    <mergeCell ref="C144:E144"/>
    <mergeCell ref="C145:E145"/>
    <mergeCell ref="C146:E146"/>
    <mergeCell ref="C131:E131"/>
    <mergeCell ref="C132:E132"/>
    <mergeCell ref="C133:E133"/>
    <mergeCell ref="C134:E134"/>
    <mergeCell ref="C135:E135"/>
    <mergeCell ref="C136:E136"/>
    <mergeCell ref="C137:E137"/>
    <mergeCell ref="C138:E138"/>
    <mergeCell ref="C139:E139"/>
  </mergeCells>
  <phoneticPr fontId="2" type="noConversion"/>
  <conditionalFormatting sqref="F156:Y156">
    <cfRule type="cellIs" dxfId="40" priority="1" stopIfTrue="1" operator="lessThan">
      <formula>50</formula>
    </cfRule>
  </conditionalFormatting>
  <dataValidations xWindow="351" yWindow="259" count="2">
    <dataValidation allowBlank="1" showInputMessage="1" showErrorMessage="1" prompt="Sorunun konusunu giriniz." sqref="F4:Y4" xr:uid="{00000000-0002-0000-0500-000000000000}"/>
    <dataValidation allowBlank="1" showInputMessage="1" showErrorMessage="1" prompt="Öğrencinin sorudan aldığı puan değerini giriniz." sqref="F7:Y146" xr:uid="{00000000-0002-0000-0500-000001000000}"/>
  </dataValidations>
  <pageMargins left="0.70866141732283472" right="0.19685039370078741" top="0.19685039370078741" bottom="0.11811023622047245" header="0.23622047244094491" footer="0.15748031496062992"/>
  <pageSetup paperSize="9" scale="59" orientation="portrait" r:id="rId1"/>
  <headerFooter alignWithMargins="0"/>
  <rowBreaks count="1" manualBreakCount="1">
    <brk id="157" max="16383" man="1"/>
  </rowBreaks>
  <colBreaks count="1" manualBreakCount="1">
    <brk id="27" max="1048575" man="1"/>
  </colBreaks>
  <ignoredErrors>
    <ignoredError sqref="F157:Y157 H187 F149:Y155 E188 I187 D191:D193 F196 F195 I195:K196 H195:H196 I179:I182 H179:H182 F188" unlockedFormula="1"/>
    <ignoredError sqref="G156:Y156" formula="1" unlockedFormula="1"/>
    <ignoredError sqref="F156"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6">
    <tabColor theme="6" tint="0.39997558519241921"/>
  </sheetPr>
  <dimension ref="A1:AA207"/>
  <sheetViews>
    <sheetView view="pageBreakPreview" topLeftCell="A149" zoomScaleNormal="70" zoomScaleSheetLayoutView="100" workbookViewId="0">
      <selection activeCell="A4" sqref="A4:E4"/>
    </sheetView>
  </sheetViews>
  <sheetFormatPr defaultColWidth="9.109375" defaultRowHeight="13.2" x14ac:dyDescent="0.25"/>
  <cols>
    <col min="1" max="1" width="8.6640625" style="4" customWidth="1"/>
    <col min="2" max="2" width="14.6640625" style="4" customWidth="1"/>
    <col min="3" max="3" width="10.88671875" style="4" customWidth="1"/>
    <col min="4" max="4" width="10.44140625" style="4" customWidth="1"/>
    <col min="5" max="5" width="8.44140625" style="4" customWidth="1"/>
    <col min="6" max="6" width="4" style="4" customWidth="1"/>
    <col min="7" max="7" width="3" style="4" bestFit="1" customWidth="1"/>
    <col min="8" max="8" width="5.109375" style="4" customWidth="1"/>
    <col min="9" max="9" width="7.109375" style="4" customWidth="1"/>
    <col min="10" max="23" width="2.44140625" style="4" customWidth="1"/>
    <col min="24" max="24" width="4.5546875" style="4" customWidth="1"/>
    <col min="25" max="25" width="5" style="4" customWidth="1"/>
    <col min="26" max="26" width="30.109375" style="4" customWidth="1"/>
    <col min="27" max="27" width="25.88671875" style="4" customWidth="1"/>
    <col min="28" max="16384" width="9.109375" style="4"/>
  </cols>
  <sheetData>
    <row r="1" spans="1:27" x14ac:dyDescent="0.25">
      <c r="A1" s="367" t="str">
        <f>'K. Bilgiler'!H6</f>
        <v>VAKFIKEBİR MESLEK YÜKSEKOKULU</v>
      </c>
      <c r="B1" s="367"/>
      <c r="C1" s="367"/>
      <c r="D1" s="367"/>
      <c r="E1" s="367"/>
      <c r="F1" s="367"/>
      <c r="G1" s="367"/>
      <c r="H1" s="367"/>
      <c r="I1" s="367"/>
      <c r="J1" s="367"/>
      <c r="K1" s="367"/>
      <c r="L1" s="367"/>
      <c r="M1" s="367"/>
      <c r="N1" s="367"/>
      <c r="O1" s="367"/>
      <c r="P1" s="367"/>
      <c r="Q1" s="367"/>
      <c r="R1" s="367"/>
      <c r="S1" s="367"/>
      <c r="T1" s="367"/>
      <c r="U1" s="367"/>
      <c r="V1" s="367"/>
      <c r="W1" s="367"/>
      <c r="X1" s="367"/>
      <c r="Y1" s="367"/>
    </row>
    <row r="2" spans="1:27" ht="17.25" customHeight="1" x14ac:dyDescent="0.25">
      <c r="A2" s="317" t="str">
        <f>'K. Bilgiler'!H16&amp;" EĞİTİM ÖĞRETİM YILI - " &amp;'K. Bilgiler'!H18</f>
        <v xml:space="preserve"> EĞİTİM ÖĞRETİM YILI - </v>
      </c>
      <c r="B2" s="318"/>
      <c r="C2" s="318"/>
      <c r="D2" s="318"/>
      <c r="E2" s="318"/>
      <c r="F2" s="318"/>
      <c r="G2" s="318"/>
      <c r="H2" s="318"/>
      <c r="I2" s="318"/>
      <c r="J2" s="318"/>
      <c r="K2" s="318"/>
      <c r="L2" s="318"/>
      <c r="M2" s="318"/>
      <c r="N2" s="318"/>
      <c r="O2" s="318"/>
      <c r="P2" s="318"/>
      <c r="Q2" s="318"/>
      <c r="R2" s="318"/>
      <c r="S2" s="318"/>
      <c r="T2" s="318"/>
      <c r="U2" s="318"/>
      <c r="V2" s="318"/>
      <c r="W2" s="318"/>
      <c r="X2" s="318"/>
      <c r="Y2" s="318"/>
      <c r="Z2" s="316"/>
      <c r="AA2" s="316"/>
    </row>
    <row r="3" spans="1:27" ht="16.5" customHeight="1" x14ac:dyDescent="0.25">
      <c r="A3" s="315" t="str">
        <f>'K. Bilgiler'!H12&amp;" / "&amp;'K. Bilgiler'!H8&amp;" - "&amp;'K. Bilgiler'!H10&amp;" DERSİ "&amp;" 2. SINAV ANALİZİ"</f>
        <v xml:space="preserve"> /  -  DERSİ  2. SINAV ANALİZİ</v>
      </c>
      <c r="B3" s="315"/>
      <c r="C3" s="315"/>
      <c r="D3" s="315"/>
      <c r="E3" s="315"/>
      <c r="F3" s="315"/>
      <c r="G3" s="315"/>
      <c r="H3" s="315"/>
      <c r="I3" s="315"/>
      <c r="J3" s="315"/>
      <c r="K3" s="315"/>
      <c r="L3" s="315"/>
      <c r="M3" s="315"/>
      <c r="N3" s="315"/>
      <c r="O3" s="315"/>
      <c r="P3" s="315"/>
      <c r="Q3" s="315"/>
      <c r="R3" s="315"/>
      <c r="S3" s="315"/>
      <c r="T3" s="315"/>
      <c r="U3" s="315"/>
      <c r="V3" s="315"/>
      <c r="W3" s="315"/>
      <c r="X3" s="315"/>
      <c r="Y3" s="315"/>
      <c r="Z3" s="316"/>
      <c r="AA3" s="316"/>
    </row>
    <row r="4" spans="1:27" ht="221.25" customHeight="1" x14ac:dyDescent="0.25">
      <c r="A4" s="309" t="s">
        <v>121</v>
      </c>
      <c r="B4" s="310"/>
      <c r="C4" s="310"/>
      <c r="D4" s="310"/>
      <c r="E4" s="311"/>
      <c r="F4" s="171"/>
      <c r="G4" s="171"/>
      <c r="H4" s="171"/>
      <c r="I4" s="171"/>
      <c r="J4" s="171"/>
      <c r="K4" s="171"/>
      <c r="L4" s="171"/>
      <c r="M4" s="171"/>
      <c r="N4" s="171"/>
      <c r="O4" s="171"/>
      <c r="P4" s="171"/>
      <c r="Q4" s="171"/>
      <c r="R4" s="171"/>
      <c r="S4" s="171"/>
      <c r="T4" s="171"/>
      <c r="U4" s="171"/>
      <c r="V4" s="171"/>
      <c r="W4" s="171"/>
      <c r="X4" s="171"/>
      <c r="Y4" s="171"/>
      <c r="Z4" s="313"/>
      <c r="AA4" s="314"/>
    </row>
    <row r="5" spans="1:27" ht="12.75" customHeight="1" x14ac:dyDescent="0.25">
      <c r="A5" s="321" t="s">
        <v>25</v>
      </c>
      <c r="B5" s="321"/>
      <c r="C5" s="321"/>
      <c r="D5" s="321"/>
      <c r="E5" s="321"/>
      <c r="F5" s="14">
        <v>5</v>
      </c>
      <c r="G5" s="14">
        <v>5</v>
      </c>
      <c r="H5" s="14">
        <v>5</v>
      </c>
      <c r="I5" s="14">
        <v>5</v>
      </c>
      <c r="J5" s="14">
        <v>5</v>
      </c>
      <c r="K5" s="14">
        <v>5</v>
      </c>
      <c r="L5" s="14">
        <v>5</v>
      </c>
      <c r="M5" s="14">
        <v>5</v>
      </c>
      <c r="N5" s="14">
        <v>5</v>
      </c>
      <c r="O5" s="14">
        <v>5</v>
      </c>
      <c r="P5" s="14">
        <v>5</v>
      </c>
      <c r="Q5" s="14">
        <v>5</v>
      </c>
      <c r="R5" s="14">
        <v>5</v>
      </c>
      <c r="S5" s="14">
        <v>5</v>
      </c>
      <c r="T5" s="14">
        <v>5</v>
      </c>
      <c r="U5" s="14">
        <v>5</v>
      </c>
      <c r="V5" s="14">
        <v>5</v>
      </c>
      <c r="W5" s="14">
        <v>5</v>
      </c>
      <c r="X5" s="14">
        <v>5</v>
      </c>
      <c r="Y5" s="14">
        <v>5</v>
      </c>
      <c r="Z5" s="30">
        <f>IF(SUM(F5:Y5)=0," ",SUM(F5:Y5))</f>
        <v>100</v>
      </c>
      <c r="AA5" s="375" t="s">
        <v>23</v>
      </c>
    </row>
    <row r="6" spans="1:27" ht="37.200000000000003" x14ac:dyDescent="0.25">
      <c r="A6" s="31" t="s">
        <v>0</v>
      </c>
      <c r="B6" s="31" t="s">
        <v>32</v>
      </c>
      <c r="C6" s="322" t="s">
        <v>24</v>
      </c>
      <c r="D6" s="322"/>
      <c r="E6" s="322"/>
      <c r="F6" s="13" t="str">
        <f>IF('NOT Baremi'!E9&gt;0,'NOT Baremi'!E8&amp;"."&amp;"SORU"," ")</f>
        <v>1.SORU</v>
      </c>
      <c r="G6" s="13" t="str">
        <f>IF('NOT Baremi'!F9&gt;0,'NOT Baremi'!F8&amp;"."&amp;"SORU"," ")</f>
        <v>2.SORU</v>
      </c>
      <c r="H6" s="13" t="str">
        <f>IF('NOT Baremi'!G9&gt;0,'NOT Baremi'!G8&amp;"."&amp;"SORU"," ")</f>
        <v>3.SORU</v>
      </c>
      <c r="I6" s="13" t="str">
        <f>IF('NOT Baremi'!H9&gt;0,'NOT Baremi'!H8&amp;"."&amp;"SORU"," ")</f>
        <v>4.SORU</v>
      </c>
      <c r="J6" s="13" t="str">
        <f>IF('NOT Baremi'!I9&gt;0,'NOT Baremi'!I8&amp;"."&amp;"SORU"," ")</f>
        <v>5.SORU</v>
      </c>
      <c r="K6" s="13" t="str">
        <f>IF('NOT Baremi'!J9&gt;0,'NOT Baremi'!J8&amp;"."&amp;"SORU"," ")</f>
        <v>6.SORU</v>
      </c>
      <c r="L6" s="13" t="str">
        <f>IF('NOT Baremi'!K9&gt;0,'NOT Baremi'!K8&amp;"."&amp;"SORU"," ")</f>
        <v>7.SORU</v>
      </c>
      <c r="M6" s="13" t="str">
        <f>IF('NOT Baremi'!L9&gt;0,'NOT Baremi'!L8&amp;"."&amp;"SORU"," ")</f>
        <v>8.SORU</v>
      </c>
      <c r="N6" s="13" t="str">
        <f>IF('NOT Baremi'!M9&gt;0,'NOT Baremi'!M8&amp;"."&amp;"SORU"," ")</f>
        <v>9.SORU</v>
      </c>
      <c r="O6" s="13" t="str">
        <f>IF('NOT Baremi'!N9&gt;0,'NOT Baremi'!N8&amp;"."&amp;"SORU"," ")</f>
        <v>10.SORU</v>
      </c>
      <c r="P6" s="13" t="str">
        <f>IF('NOT Baremi'!O9&gt;0,'NOT Baremi'!O8&amp;"."&amp;"SORU"," ")</f>
        <v>11.SORU</v>
      </c>
      <c r="Q6" s="13" t="str">
        <f>IF('NOT Baremi'!P9&gt;0,'NOT Baremi'!P8&amp;"."&amp;"SORU"," ")</f>
        <v>12.SORU</v>
      </c>
      <c r="R6" s="13" t="str">
        <f>IF('NOT Baremi'!Q9&gt;0,'NOT Baremi'!Q8&amp;"."&amp;"SORU"," ")</f>
        <v>13.SORU</v>
      </c>
      <c r="S6" s="13" t="str">
        <f>IF('NOT Baremi'!R9&gt;0,'NOT Baremi'!R8&amp;"."&amp;"SORU"," ")</f>
        <v>14.SORU</v>
      </c>
      <c r="T6" s="13" t="str">
        <f>IF('NOT Baremi'!S9&gt;0,'NOT Baremi'!S8&amp;"."&amp;"SORU"," ")</f>
        <v>15.SORU</v>
      </c>
      <c r="U6" s="13" t="str">
        <f>IF('NOT Baremi'!T9&gt;0,'NOT Baremi'!T8&amp;"."&amp;"SORU"," ")</f>
        <v>16.SORU</v>
      </c>
      <c r="V6" s="13" t="str">
        <f>IF('NOT Baremi'!U9&gt;0,'NOT Baremi'!U8&amp;"."&amp;"SORU"," ")</f>
        <v>17.SORU</v>
      </c>
      <c r="W6" s="13" t="str">
        <f>IF('NOT Baremi'!V9&gt;0,'NOT Baremi'!V8&amp;"."&amp;"SORU"," ")</f>
        <v>18.SORU</v>
      </c>
      <c r="X6" s="13" t="str">
        <f>IF('NOT Baremi'!W9&gt;0,'NOT Baremi'!W8&amp;"."&amp;"SORU"," ")</f>
        <v>19.SORU</v>
      </c>
      <c r="Y6" s="13" t="str">
        <f>IF('NOT Baremi'!X9&gt;0,'NOT Baremi'!X8&amp;"."&amp;"SORU"," ")</f>
        <v>20.SORU</v>
      </c>
      <c r="Z6" s="16" t="s">
        <v>27</v>
      </c>
      <c r="AA6" s="375"/>
    </row>
    <row r="7" spans="1:27" ht="12" customHeight="1" x14ac:dyDescent="0.25">
      <c r="A7" s="32">
        <f>'S. Listesi'!E4</f>
        <v>1</v>
      </c>
      <c r="B7" s="33" t="str">
        <f>IF('S. Listesi'!F4=0," ",'S. Listesi'!F4)</f>
        <v xml:space="preserve"> </v>
      </c>
      <c r="C7" s="312" t="str">
        <f>IF('S. Listesi'!G4=0," ",'S. Listesi'!G4)</f>
        <v xml:space="preserve"> </v>
      </c>
      <c r="D7" s="312"/>
      <c r="E7" s="312"/>
      <c r="F7" s="133"/>
      <c r="G7" s="133"/>
      <c r="H7" s="133"/>
      <c r="I7" s="133"/>
      <c r="J7" s="133"/>
      <c r="K7" s="133"/>
      <c r="L7" s="133"/>
      <c r="M7" s="133"/>
      <c r="N7" s="133"/>
      <c r="O7" s="133"/>
      <c r="P7" s="133"/>
      <c r="Q7" s="133"/>
      <c r="R7" s="133"/>
      <c r="S7" s="133"/>
      <c r="T7" s="133"/>
      <c r="U7" s="133"/>
      <c r="V7" s="133"/>
      <c r="W7" s="133"/>
      <c r="X7" s="133"/>
      <c r="Y7" s="133"/>
      <c r="Z7" s="17" t="str">
        <f t="shared" ref="Z7:Z38" si="0">IF(COUNTBLANK(F7:Y7)=COLUMNS(F7:Y7)," ",IF(SUM(F7:Y7)=0,0,SUM(F7:Y7)))</f>
        <v xml:space="preserve"> </v>
      </c>
      <c r="AA7" s="17" t="str">
        <f>IF(Z7=" "," ",IF(Z7&gt;=85,5,IF(Z7&gt;=70,4,IF(Z7&gt;=60,3,IF(Z7&gt;=50,2,IF(Z7&gt;=0,1,0))))))</f>
        <v xml:space="preserve"> </v>
      </c>
    </row>
    <row r="8" spans="1:27" ht="12" customHeight="1" x14ac:dyDescent="0.25">
      <c r="A8" s="32">
        <f>'S. Listesi'!E5</f>
        <v>2</v>
      </c>
      <c r="B8" s="33" t="str">
        <f>IF('S. Listesi'!F5=0," ",'S. Listesi'!F5)</f>
        <v xml:space="preserve"> </v>
      </c>
      <c r="C8" s="312" t="str">
        <f>IF('S. Listesi'!G5=0," ",'S. Listesi'!G5)</f>
        <v xml:space="preserve"> </v>
      </c>
      <c r="D8" s="312"/>
      <c r="E8" s="312"/>
      <c r="F8" s="122"/>
      <c r="G8" s="122"/>
      <c r="H8" s="122"/>
      <c r="I8" s="122"/>
      <c r="J8" s="122"/>
      <c r="K8" s="122"/>
      <c r="L8" s="122"/>
      <c r="M8" s="122"/>
      <c r="N8" s="122"/>
      <c r="O8" s="122"/>
      <c r="P8" s="122"/>
      <c r="Q8" s="122"/>
      <c r="R8" s="122"/>
      <c r="S8" s="122"/>
      <c r="T8" s="122"/>
      <c r="U8" s="122"/>
      <c r="V8" s="122"/>
      <c r="W8" s="122"/>
      <c r="X8" s="122"/>
      <c r="Y8" s="122"/>
      <c r="Z8" s="17" t="str">
        <f t="shared" si="0"/>
        <v xml:space="preserve"> </v>
      </c>
      <c r="AA8" s="17" t="str">
        <f t="shared" ref="AA8:AA71" si="1">IF(Z8=" "," ",IF(Z8&gt;=85,5,IF(Z8&gt;=70,4,IF(Z8&gt;=60,3,IF(Z8&gt;=50,2,IF(Z8&gt;=0,1,0))))))</f>
        <v xml:space="preserve"> </v>
      </c>
    </row>
    <row r="9" spans="1:27" ht="12" customHeight="1" x14ac:dyDescent="0.25">
      <c r="A9" s="32">
        <f>'S. Listesi'!E6</f>
        <v>3</v>
      </c>
      <c r="B9" s="33" t="str">
        <f>IF('S. Listesi'!F6=0," ",'S. Listesi'!F6)</f>
        <v xml:space="preserve"> </v>
      </c>
      <c r="C9" s="312" t="str">
        <f>IF('S. Listesi'!G6=0," ",'S. Listesi'!G6)</f>
        <v xml:space="preserve"> </v>
      </c>
      <c r="D9" s="312"/>
      <c r="E9" s="312"/>
      <c r="F9" s="133"/>
      <c r="G9" s="133"/>
      <c r="H9" s="133"/>
      <c r="I9" s="133"/>
      <c r="J9" s="133"/>
      <c r="K9" s="133"/>
      <c r="L9" s="133"/>
      <c r="M9" s="133"/>
      <c r="N9" s="133"/>
      <c r="O9" s="133"/>
      <c r="P9" s="133"/>
      <c r="Q9" s="133"/>
      <c r="R9" s="133"/>
      <c r="S9" s="133"/>
      <c r="T9" s="133"/>
      <c r="U9" s="133"/>
      <c r="V9" s="133"/>
      <c r="W9" s="133"/>
      <c r="X9" s="133"/>
      <c r="Y9" s="133"/>
      <c r="Z9" s="17" t="str">
        <f t="shared" si="0"/>
        <v xml:space="preserve"> </v>
      </c>
      <c r="AA9" s="17" t="str">
        <f t="shared" si="1"/>
        <v xml:space="preserve"> </v>
      </c>
    </row>
    <row r="10" spans="1:27" ht="12" customHeight="1" x14ac:dyDescent="0.25">
      <c r="A10" s="32">
        <f>'S. Listesi'!E7</f>
        <v>4</v>
      </c>
      <c r="B10" s="33" t="str">
        <f>IF('S. Listesi'!F7=0," ",'S. Listesi'!F7)</f>
        <v xml:space="preserve"> </v>
      </c>
      <c r="C10" s="312" t="str">
        <f>IF('S. Listesi'!G7=0," ",'S. Listesi'!G7)</f>
        <v xml:space="preserve"> </v>
      </c>
      <c r="D10" s="312"/>
      <c r="E10" s="312"/>
      <c r="F10" s="133"/>
      <c r="G10" s="133"/>
      <c r="H10" s="133"/>
      <c r="I10" s="133"/>
      <c r="J10" s="133"/>
      <c r="K10" s="133"/>
      <c r="L10" s="133"/>
      <c r="M10" s="133"/>
      <c r="N10" s="133"/>
      <c r="O10" s="133"/>
      <c r="P10" s="122"/>
      <c r="Q10" s="122"/>
      <c r="R10" s="122"/>
      <c r="S10" s="122"/>
      <c r="T10" s="122"/>
      <c r="U10" s="122"/>
      <c r="V10" s="122"/>
      <c r="W10" s="122"/>
      <c r="X10" s="122"/>
      <c r="Y10" s="122"/>
      <c r="Z10" s="17" t="str">
        <f t="shared" si="0"/>
        <v xml:space="preserve"> </v>
      </c>
      <c r="AA10" s="17" t="str">
        <f t="shared" si="1"/>
        <v xml:space="preserve"> </v>
      </c>
    </row>
    <row r="11" spans="1:27" ht="12" customHeight="1" x14ac:dyDescent="0.25">
      <c r="A11" s="32">
        <f>'S. Listesi'!E8</f>
        <v>5</v>
      </c>
      <c r="B11" s="33" t="str">
        <f>IF('S. Listesi'!F8=0," ",'S. Listesi'!F8)</f>
        <v xml:space="preserve"> </v>
      </c>
      <c r="C11" s="312" t="str">
        <f>IF('S. Listesi'!G8=0," ",'S. Listesi'!G8)</f>
        <v xml:space="preserve"> </v>
      </c>
      <c r="D11" s="312"/>
      <c r="E11" s="312"/>
      <c r="F11" s="133"/>
      <c r="G11" s="133"/>
      <c r="H11" s="133"/>
      <c r="I11" s="133"/>
      <c r="J11" s="133"/>
      <c r="K11" s="133"/>
      <c r="L11" s="133"/>
      <c r="M11" s="133"/>
      <c r="N11" s="133"/>
      <c r="O11" s="133"/>
      <c r="P11" s="133"/>
      <c r="Q11" s="133"/>
      <c r="R11" s="133"/>
      <c r="S11" s="133"/>
      <c r="T11" s="133"/>
      <c r="U11" s="133"/>
      <c r="V11" s="133"/>
      <c r="W11" s="133"/>
      <c r="X11" s="133"/>
      <c r="Y11" s="133"/>
      <c r="Z11" s="17" t="str">
        <f t="shared" si="0"/>
        <v xml:space="preserve"> </v>
      </c>
      <c r="AA11" s="17" t="str">
        <f t="shared" si="1"/>
        <v xml:space="preserve"> </v>
      </c>
    </row>
    <row r="12" spans="1:27" ht="12" customHeight="1" x14ac:dyDescent="0.25">
      <c r="A12" s="32">
        <f>'S. Listesi'!E9</f>
        <v>6</v>
      </c>
      <c r="B12" s="33" t="str">
        <f>IF('S. Listesi'!F9=0," ",'S. Listesi'!F9)</f>
        <v xml:space="preserve"> </v>
      </c>
      <c r="C12" s="312" t="str">
        <f>IF('S. Listesi'!G9=0," ",'S. Listesi'!G9)</f>
        <v xml:space="preserve"> </v>
      </c>
      <c r="D12" s="312"/>
      <c r="E12" s="312"/>
      <c r="F12" s="122"/>
      <c r="G12" s="122"/>
      <c r="H12" s="122"/>
      <c r="I12" s="122"/>
      <c r="J12" s="122"/>
      <c r="K12" s="122"/>
      <c r="L12" s="122"/>
      <c r="M12" s="122"/>
      <c r="N12" s="122"/>
      <c r="O12" s="122"/>
      <c r="P12" s="122"/>
      <c r="Q12" s="122"/>
      <c r="R12" s="122"/>
      <c r="S12" s="122"/>
      <c r="T12" s="122"/>
      <c r="U12" s="122"/>
      <c r="V12" s="122"/>
      <c r="W12" s="122"/>
      <c r="X12" s="122"/>
      <c r="Y12" s="122"/>
      <c r="Z12" s="17" t="str">
        <f t="shared" si="0"/>
        <v xml:space="preserve"> </v>
      </c>
      <c r="AA12" s="17" t="str">
        <f t="shared" si="1"/>
        <v xml:space="preserve"> </v>
      </c>
    </row>
    <row r="13" spans="1:27" ht="12" customHeight="1" x14ac:dyDescent="0.25">
      <c r="A13" s="32">
        <f>'S. Listesi'!E10</f>
        <v>7</v>
      </c>
      <c r="B13" s="33" t="str">
        <f>IF('S. Listesi'!F10=0," ",'S. Listesi'!F10)</f>
        <v xml:space="preserve"> </v>
      </c>
      <c r="C13" s="312" t="str">
        <f>IF('S. Listesi'!G10=0," ",'S. Listesi'!G10)</f>
        <v xml:space="preserve"> </v>
      </c>
      <c r="D13" s="312"/>
      <c r="E13" s="312"/>
      <c r="F13" s="133"/>
      <c r="G13" s="133"/>
      <c r="H13" s="133"/>
      <c r="I13" s="133"/>
      <c r="J13" s="133"/>
      <c r="K13" s="133"/>
      <c r="L13" s="133"/>
      <c r="M13" s="133"/>
      <c r="N13" s="133"/>
      <c r="O13" s="133"/>
      <c r="P13" s="133"/>
      <c r="Q13" s="133"/>
      <c r="R13" s="133"/>
      <c r="S13" s="133"/>
      <c r="T13" s="133"/>
      <c r="U13" s="133"/>
      <c r="V13" s="133"/>
      <c r="W13" s="133"/>
      <c r="X13" s="133"/>
      <c r="Y13" s="133"/>
      <c r="Z13" s="17" t="str">
        <f t="shared" si="0"/>
        <v xml:space="preserve"> </v>
      </c>
      <c r="AA13" s="17" t="str">
        <f t="shared" si="1"/>
        <v xml:space="preserve"> </v>
      </c>
    </row>
    <row r="14" spans="1:27" ht="12" customHeight="1" x14ac:dyDescent="0.25">
      <c r="A14" s="32">
        <f>'S. Listesi'!E11</f>
        <v>8</v>
      </c>
      <c r="B14" s="33" t="str">
        <f>IF('S. Listesi'!F11=0," ",'S. Listesi'!F11)</f>
        <v xml:space="preserve"> </v>
      </c>
      <c r="C14" s="312" t="str">
        <f>IF('S. Listesi'!G11=0," ",'S. Listesi'!G11)</f>
        <v xml:space="preserve"> </v>
      </c>
      <c r="D14" s="312"/>
      <c r="E14" s="312"/>
      <c r="F14" s="122"/>
      <c r="G14" s="122"/>
      <c r="H14" s="122"/>
      <c r="I14" s="122"/>
      <c r="J14" s="122"/>
      <c r="K14" s="122"/>
      <c r="L14" s="122"/>
      <c r="M14" s="122"/>
      <c r="N14" s="122"/>
      <c r="O14" s="122"/>
      <c r="P14" s="122"/>
      <c r="Q14" s="122"/>
      <c r="R14" s="122"/>
      <c r="S14" s="122"/>
      <c r="T14" s="122"/>
      <c r="U14" s="122"/>
      <c r="V14" s="122"/>
      <c r="W14" s="122"/>
      <c r="X14" s="122"/>
      <c r="Y14" s="122"/>
      <c r="Z14" s="17" t="str">
        <f t="shared" si="0"/>
        <v xml:space="preserve"> </v>
      </c>
      <c r="AA14" s="17" t="str">
        <f t="shared" si="1"/>
        <v xml:space="preserve"> </v>
      </c>
    </row>
    <row r="15" spans="1:27" ht="12" customHeight="1" x14ac:dyDescent="0.25">
      <c r="A15" s="32">
        <f>'S. Listesi'!E12</f>
        <v>9</v>
      </c>
      <c r="B15" s="33" t="str">
        <f>IF('S. Listesi'!F12=0," ",'S. Listesi'!F12)</f>
        <v xml:space="preserve"> </v>
      </c>
      <c r="C15" s="312" t="str">
        <f>IF('S. Listesi'!G12=0," ",'S. Listesi'!G12)</f>
        <v xml:space="preserve"> </v>
      </c>
      <c r="D15" s="312"/>
      <c r="E15" s="312"/>
      <c r="F15" s="133"/>
      <c r="G15" s="133"/>
      <c r="H15" s="133"/>
      <c r="I15" s="133"/>
      <c r="J15" s="133"/>
      <c r="K15" s="133"/>
      <c r="L15" s="133"/>
      <c r="M15" s="133"/>
      <c r="N15" s="133"/>
      <c r="O15" s="133"/>
      <c r="P15" s="133"/>
      <c r="Q15" s="133"/>
      <c r="R15" s="133"/>
      <c r="S15" s="133"/>
      <c r="T15" s="133"/>
      <c r="U15" s="133"/>
      <c r="V15" s="133"/>
      <c r="W15" s="133"/>
      <c r="X15" s="133"/>
      <c r="Y15" s="133"/>
      <c r="Z15" s="17" t="str">
        <f t="shared" si="0"/>
        <v xml:space="preserve"> </v>
      </c>
      <c r="AA15" s="17" t="str">
        <f t="shared" si="1"/>
        <v xml:space="preserve"> </v>
      </c>
    </row>
    <row r="16" spans="1:27" ht="12" customHeight="1" x14ac:dyDescent="0.25">
      <c r="A16" s="32">
        <f>'S. Listesi'!E13</f>
        <v>10</v>
      </c>
      <c r="B16" s="33" t="str">
        <f>IF('S. Listesi'!F13=0," ",'S. Listesi'!F13)</f>
        <v xml:space="preserve"> </v>
      </c>
      <c r="C16" s="312" t="str">
        <f>IF('S. Listesi'!G13=0," ",'S. Listesi'!G13)</f>
        <v xml:space="preserve"> </v>
      </c>
      <c r="D16" s="312"/>
      <c r="E16" s="312"/>
      <c r="F16" s="122"/>
      <c r="G16" s="122"/>
      <c r="H16" s="122"/>
      <c r="I16" s="122"/>
      <c r="J16" s="122"/>
      <c r="K16" s="122"/>
      <c r="L16" s="122"/>
      <c r="M16" s="122"/>
      <c r="N16" s="122"/>
      <c r="O16" s="122"/>
      <c r="P16" s="122"/>
      <c r="Q16" s="122"/>
      <c r="R16" s="122"/>
      <c r="S16" s="122"/>
      <c r="T16" s="122"/>
      <c r="U16" s="122"/>
      <c r="V16" s="122"/>
      <c r="W16" s="122"/>
      <c r="X16" s="122"/>
      <c r="Y16" s="122"/>
      <c r="Z16" s="17" t="str">
        <f t="shared" si="0"/>
        <v xml:space="preserve"> </v>
      </c>
      <c r="AA16" s="17" t="str">
        <f t="shared" si="1"/>
        <v xml:space="preserve"> </v>
      </c>
    </row>
    <row r="17" spans="1:27" ht="12" customHeight="1" x14ac:dyDescent="0.25">
      <c r="A17" s="32">
        <f>'S. Listesi'!E14</f>
        <v>11</v>
      </c>
      <c r="B17" s="33" t="str">
        <f>IF('S. Listesi'!F14=0," ",'S. Listesi'!F14)</f>
        <v xml:space="preserve"> </v>
      </c>
      <c r="C17" s="312" t="str">
        <f>IF('S. Listesi'!G14=0," ",'S. Listesi'!G14)</f>
        <v xml:space="preserve"> </v>
      </c>
      <c r="D17" s="312"/>
      <c r="E17" s="312"/>
      <c r="F17" s="133"/>
      <c r="G17" s="133"/>
      <c r="H17" s="133"/>
      <c r="I17" s="133"/>
      <c r="J17" s="133"/>
      <c r="K17" s="133"/>
      <c r="L17" s="133"/>
      <c r="M17" s="133"/>
      <c r="N17" s="133"/>
      <c r="O17" s="133"/>
      <c r="P17" s="133"/>
      <c r="Q17" s="133"/>
      <c r="R17" s="133"/>
      <c r="S17" s="133"/>
      <c r="T17" s="133"/>
      <c r="U17" s="133"/>
      <c r="V17" s="133"/>
      <c r="W17" s="133"/>
      <c r="X17" s="133"/>
      <c r="Y17" s="133"/>
      <c r="Z17" s="17" t="str">
        <f t="shared" si="0"/>
        <v xml:space="preserve"> </v>
      </c>
      <c r="AA17" s="17" t="str">
        <f t="shared" si="1"/>
        <v xml:space="preserve"> </v>
      </c>
    </row>
    <row r="18" spans="1:27" ht="12" customHeight="1" x14ac:dyDescent="0.25">
      <c r="A18" s="32">
        <f>'S. Listesi'!E15</f>
        <v>12</v>
      </c>
      <c r="B18" s="33" t="str">
        <f>IF('S. Listesi'!F15=0," ",'S. Listesi'!F15)</f>
        <v xml:space="preserve"> </v>
      </c>
      <c r="C18" s="312" t="str">
        <f>IF('S. Listesi'!G15=0," ",'S. Listesi'!G15)</f>
        <v xml:space="preserve"> </v>
      </c>
      <c r="D18" s="312"/>
      <c r="E18" s="312"/>
      <c r="F18" s="122"/>
      <c r="G18" s="122"/>
      <c r="H18" s="122"/>
      <c r="I18" s="122"/>
      <c r="J18" s="122"/>
      <c r="K18" s="122"/>
      <c r="L18" s="122"/>
      <c r="M18" s="122"/>
      <c r="N18" s="122"/>
      <c r="O18" s="122"/>
      <c r="P18" s="122"/>
      <c r="Q18" s="122"/>
      <c r="R18" s="122"/>
      <c r="S18" s="122"/>
      <c r="T18" s="122"/>
      <c r="U18" s="122"/>
      <c r="V18" s="122"/>
      <c r="W18" s="122"/>
      <c r="X18" s="122"/>
      <c r="Y18" s="122"/>
      <c r="Z18" s="17" t="str">
        <f t="shared" si="0"/>
        <v xml:space="preserve"> </v>
      </c>
      <c r="AA18" s="17" t="str">
        <f t="shared" si="1"/>
        <v xml:space="preserve"> </v>
      </c>
    </row>
    <row r="19" spans="1:27" ht="12" customHeight="1" x14ac:dyDescent="0.25">
      <c r="A19" s="32">
        <f>'S. Listesi'!E16</f>
        <v>13</v>
      </c>
      <c r="B19" s="33" t="str">
        <f>IF('S. Listesi'!F16=0," ",'S. Listesi'!F16)</f>
        <v xml:space="preserve"> </v>
      </c>
      <c r="C19" s="312" t="str">
        <f>IF('S. Listesi'!G16=0," ",'S. Listesi'!G16)</f>
        <v xml:space="preserve"> </v>
      </c>
      <c r="D19" s="312"/>
      <c r="E19" s="312"/>
      <c r="F19" s="133"/>
      <c r="G19" s="133"/>
      <c r="H19" s="133"/>
      <c r="I19" s="133"/>
      <c r="J19" s="133"/>
      <c r="K19" s="133"/>
      <c r="L19" s="133"/>
      <c r="M19" s="133"/>
      <c r="N19" s="133"/>
      <c r="O19" s="133"/>
      <c r="P19" s="133"/>
      <c r="Q19" s="133"/>
      <c r="R19" s="133"/>
      <c r="S19" s="133"/>
      <c r="T19" s="133"/>
      <c r="U19" s="133"/>
      <c r="V19" s="133"/>
      <c r="W19" s="133"/>
      <c r="X19" s="133"/>
      <c r="Y19" s="133"/>
      <c r="Z19" s="17" t="str">
        <f t="shared" si="0"/>
        <v xml:space="preserve"> </v>
      </c>
      <c r="AA19" s="17" t="str">
        <f t="shared" si="1"/>
        <v xml:space="preserve"> </v>
      </c>
    </row>
    <row r="20" spans="1:27" ht="12" customHeight="1" x14ac:dyDescent="0.25">
      <c r="A20" s="32">
        <f>'S. Listesi'!E17</f>
        <v>14</v>
      </c>
      <c r="B20" s="33" t="str">
        <f>IF('S. Listesi'!F17=0," ",'S. Listesi'!F17)</f>
        <v xml:space="preserve"> </v>
      </c>
      <c r="C20" s="312" t="str">
        <f>IF('S. Listesi'!G17=0," ",'S. Listesi'!G17)</f>
        <v xml:space="preserve"> </v>
      </c>
      <c r="D20" s="312"/>
      <c r="E20" s="312"/>
      <c r="F20" s="122"/>
      <c r="G20" s="122"/>
      <c r="H20" s="122"/>
      <c r="I20" s="122"/>
      <c r="J20" s="122"/>
      <c r="K20" s="122"/>
      <c r="L20" s="122"/>
      <c r="M20" s="122"/>
      <c r="N20" s="122"/>
      <c r="O20" s="122"/>
      <c r="P20" s="122"/>
      <c r="Q20" s="122"/>
      <c r="R20" s="122"/>
      <c r="S20" s="122"/>
      <c r="T20" s="122"/>
      <c r="U20" s="122"/>
      <c r="V20" s="122"/>
      <c r="W20" s="122"/>
      <c r="X20" s="122"/>
      <c r="Y20" s="122"/>
      <c r="Z20" s="17" t="str">
        <f t="shared" si="0"/>
        <v xml:space="preserve"> </v>
      </c>
      <c r="AA20" s="17" t="str">
        <f t="shared" si="1"/>
        <v xml:space="preserve"> </v>
      </c>
    </row>
    <row r="21" spans="1:27" ht="12" customHeight="1" x14ac:dyDescent="0.25">
      <c r="A21" s="32">
        <f>'S. Listesi'!E18</f>
        <v>15</v>
      </c>
      <c r="B21" s="33" t="str">
        <f>IF('S. Listesi'!F18=0," ",'S. Listesi'!F18)</f>
        <v xml:space="preserve"> </v>
      </c>
      <c r="C21" s="312" t="str">
        <f>IF('S. Listesi'!G18=0," ",'S. Listesi'!G18)</f>
        <v xml:space="preserve"> </v>
      </c>
      <c r="D21" s="312"/>
      <c r="E21" s="312"/>
      <c r="F21" s="133"/>
      <c r="G21" s="133"/>
      <c r="H21" s="133"/>
      <c r="I21" s="133"/>
      <c r="J21" s="133"/>
      <c r="K21" s="133"/>
      <c r="L21" s="133"/>
      <c r="M21" s="133"/>
      <c r="N21" s="133"/>
      <c r="O21" s="133"/>
      <c r="P21" s="133"/>
      <c r="Q21" s="133"/>
      <c r="R21" s="133"/>
      <c r="S21" s="133"/>
      <c r="T21" s="133"/>
      <c r="U21" s="133"/>
      <c r="V21" s="133"/>
      <c r="W21" s="133"/>
      <c r="X21" s="133"/>
      <c r="Y21" s="133"/>
      <c r="Z21" s="17" t="str">
        <f t="shared" si="0"/>
        <v xml:space="preserve"> </v>
      </c>
      <c r="AA21" s="17" t="str">
        <f t="shared" si="1"/>
        <v xml:space="preserve"> </v>
      </c>
    </row>
    <row r="22" spans="1:27" ht="12" customHeight="1" x14ac:dyDescent="0.25">
      <c r="A22" s="32">
        <f>'S. Listesi'!E19</f>
        <v>16</v>
      </c>
      <c r="B22" s="33" t="str">
        <f>IF('S. Listesi'!F19=0," ",'S. Listesi'!F19)</f>
        <v xml:space="preserve"> </v>
      </c>
      <c r="C22" s="312" t="str">
        <f>IF('S. Listesi'!G19=0," ",'S. Listesi'!G19)</f>
        <v xml:space="preserve"> </v>
      </c>
      <c r="D22" s="312"/>
      <c r="E22" s="312"/>
      <c r="F22" s="122"/>
      <c r="G22" s="122"/>
      <c r="H22" s="122"/>
      <c r="I22" s="122"/>
      <c r="J22" s="122"/>
      <c r="K22" s="122"/>
      <c r="L22" s="122"/>
      <c r="M22" s="122"/>
      <c r="N22" s="122"/>
      <c r="O22" s="122"/>
      <c r="P22" s="122"/>
      <c r="Q22" s="122"/>
      <c r="R22" s="122"/>
      <c r="S22" s="122"/>
      <c r="T22" s="122"/>
      <c r="U22" s="122"/>
      <c r="V22" s="122"/>
      <c r="W22" s="122"/>
      <c r="X22" s="122"/>
      <c r="Y22" s="122"/>
      <c r="Z22" s="17" t="str">
        <f t="shared" si="0"/>
        <v xml:space="preserve"> </v>
      </c>
      <c r="AA22" s="17" t="str">
        <f t="shared" si="1"/>
        <v xml:space="preserve"> </v>
      </c>
    </row>
    <row r="23" spans="1:27" ht="12" customHeight="1" x14ac:dyDescent="0.25">
      <c r="A23" s="32">
        <f>'S. Listesi'!E20</f>
        <v>17</v>
      </c>
      <c r="B23" s="33" t="str">
        <f>IF('S. Listesi'!F20=0," ",'S. Listesi'!F20)</f>
        <v xml:space="preserve"> </v>
      </c>
      <c r="C23" s="312" t="str">
        <f>IF('S. Listesi'!G20=0," ",'S. Listesi'!G20)</f>
        <v xml:space="preserve"> </v>
      </c>
      <c r="D23" s="312"/>
      <c r="E23" s="312"/>
      <c r="F23" s="133"/>
      <c r="G23" s="133"/>
      <c r="H23" s="133"/>
      <c r="I23" s="133"/>
      <c r="J23" s="133"/>
      <c r="K23" s="133"/>
      <c r="L23" s="133"/>
      <c r="M23" s="133"/>
      <c r="N23" s="133"/>
      <c r="O23" s="133"/>
      <c r="P23" s="133"/>
      <c r="Q23" s="133"/>
      <c r="R23" s="133"/>
      <c r="S23" s="133"/>
      <c r="T23" s="133"/>
      <c r="U23" s="133"/>
      <c r="V23" s="133"/>
      <c r="W23" s="133"/>
      <c r="X23" s="133"/>
      <c r="Y23" s="133"/>
      <c r="Z23" s="17" t="str">
        <f t="shared" si="0"/>
        <v xml:space="preserve"> </v>
      </c>
      <c r="AA23" s="17" t="str">
        <f t="shared" si="1"/>
        <v xml:space="preserve"> </v>
      </c>
    </row>
    <row r="24" spans="1:27" ht="12" customHeight="1" x14ac:dyDescent="0.25">
      <c r="A24" s="32">
        <f>'S. Listesi'!E21</f>
        <v>18</v>
      </c>
      <c r="B24" s="33" t="str">
        <f>IF('S. Listesi'!F21=0," ",'S. Listesi'!F21)</f>
        <v xml:space="preserve"> </v>
      </c>
      <c r="C24" s="312" t="str">
        <f>IF('S. Listesi'!G21=0," ",'S. Listesi'!G21)</f>
        <v xml:space="preserve"> </v>
      </c>
      <c r="D24" s="312"/>
      <c r="E24" s="312"/>
      <c r="F24" s="122"/>
      <c r="G24" s="122"/>
      <c r="H24" s="122"/>
      <c r="I24" s="122"/>
      <c r="J24" s="122"/>
      <c r="K24" s="122"/>
      <c r="L24" s="133"/>
      <c r="M24" s="122"/>
      <c r="N24" s="122"/>
      <c r="O24" s="122"/>
      <c r="P24" s="122"/>
      <c r="Q24" s="122"/>
      <c r="R24" s="122"/>
      <c r="S24" s="122"/>
      <c r="T24" s="122"/>
      <c r="U24" s="122"/>
      <c r="V24" s="122"/>
      <c r="W24" s="122"/>
      <c r="X24" s="122"/>
      <c r="Y24" s="122"/>
      <c r="Z24" s="17" t="str">
        <f t="shared" si="0"/>
        <v xml:space="preserve"> </v>
      </c>
      <c r="AA24" s="17" t="str">
        <f t="shared" si="1"/>
        <v xml:space="preserve"> </v>
      </c>
    </row>
    <row r="25" spans="1:27" ht="12" customHeight="1" x14ac:dyDescent="0.25">
      <c r="A25" s="32">
        <f>'S. Listesi'!E22</f>
        <v>19</v>
      </c>
      <c r="B25" s="33" t="str">
        <f>IF('S. Listesi'!F22=0," ",'S. Listesi'!F22)</f>
        <v xml:space="preserve"> </v>
      </c>
      <c r="C25" s="312" t="str">
        <f>IF('S. Listesi'!G22=0," ",'S. Listesi'!G22)</f>
        <v xml:space="preserve"> </v>
      </c>
      <c r="D25" s="312"/>
      <c r="E25" s="312"/>
      <c r="F25" s="133"/>
      <c r="G25" s="133"/>
      <c r="H25" s="133"/>
      <c r="I25" s="133"/>
      <c r="J25" s="133"/>
      <c r="K25" s="133"/>
      <c r="L25" s="133"/>
      <c r="M25" s="133"/>
      <c r="N25" s="133"/>
      <c r="O25" s="133"/>
      <c r="P25" s="133"/>
      <c r="Q25" s="133"/>
      <c r="R25" s="133"/>
      <c r="S25" s="133"/>
      <c r="T25" s="133"/>
      <c r="U25" s="133"/>
      <c r="V25" s="133"/>
      <c r="W25" s="133"/>
      <c r="X25" s="133"/>
      <c r="Y25" s="133"/>
      <c r="Z25" s="17" t="str">
        <f t="shared" si="0"/>
        <v xml:space="preserve"> </v>
      </c>
      <c r="AA25" s="17" t="str">
        <f t="shared" si="1"/>
        <v xml:space="preserve"> </v>
      </c>
    </row>
    <row r="26" spans="1:27" ht="12" customHeight="1" x14ac:dyDescent="0.25">
      <c r="A26" s="32">
        <f>'S. Listesi'!E23</f>
        <v>20</v>
      </c>
      <c r="B26" s="33" t="str">
        <f>IF('S. Listesi'!F23=0," ",'S. Listesi'!F23)</f>
        <v xml:space="preserve"> </v>
      </c>
      <c r="C26" s="312" t="str">
        <f>IF('S. Listesi'!G23=0," ",'S. Listesi'!G23)</f>
        <v xml:space="preserve"> </v>
      </c>
      <c r="D26" s="312"/>
      <c r="E26" s="312"/>
      <c r="F26" s="122"/>
      <c r="G26" s="122"/>
      <c r="H26" s="122"/>
      <c r="I26" s="122"/>
      <c r="J26" s="122"/>
      <c r="K26" s="122"/>
      <c r="L26" s="133"/>
      <c r="M26" s="122"/>
      <c r="N26" s="122"/>
      <c r="O26" s="122"/>
      <c r="P26" s="122"/>
      <c r="Q26" s="122"/>
      <c r="R26" s="122"/>
      <c r="S26" s="122"/>
      <c r="T26" s="122"/>
      <c r="U26" s="122"/>
      <c r="V26" s="122"/>
      <c r="W26" s="122"/>
      <c r="X26" s="122"/>
      <c r="Y26" s="122"/>
      <c r="Z26" s="17" t="str">
        <f t="shared" si="0"/>
        <v xml:space="preserve"> </v>
      </c>
      <c r="AA26" s="17" t="str">
        <f t="shared" si="1"/>
        <v xml:space="preserve"> </v>
      </c>
    </row>
    <row r="27" spans="1:27" ht="12" customHeight="1" x14ac:dyDescent="0.25">
      <c r="A27" s="32">
        <f>'S. Listesi'!E24</f>
        <v>21</v>
      </c>
      <c r="B27" s="33" t="str">
        <f>IF('S. Listesi'!F24=0," ",'S. Listesi'!F24)</f>
        <v xml:space="preserve"> </v>
      </c>
      <c r="C27" s="312" t="str">
        <f>IF('S. Listesi'!G24=0," ",'S. Listesi'!G24)</f>
        <v xml:space="preserve"> </v>
      </c>
      <c r="D27" s="312"/>
      <c r="E27" s="312"/>
      <c r="F27" s="133"/>
      <c r="G27" s="133"/>
      <c r="H27" s="133"/>
      <c r="I27" s="133"/>
      <c r="J27" s="133"/>
      <c r="K27" s="133"/>
      <c r="L27" s="133"/>
      <c r="M27" s="133"/>
      <c r="N27" s="133"/>
      <c r="O27" s="133"/>
      <c r="P27" s="133"/>
      <c r="Q27" s="133"/>
      <c r="R27" s="133"/>
      <c r="S27" s="133"/>
      <c r="T27" s="133"/>
      <c r="U27" s="133"/>
      <c r="V27" s="133"/>
      <c r="W27" s="133"/>
      <c r="X27" s="133"/>
      <c r="Y27" s="133"/>
      <c r="Z27" s="17" t="str">
        <f t="shared" si="0"/>
        <v xml:space="preserve"> </v>
      </c>
      <c r="AA27" s="17" t="str">
        <f t="shared" si="1"/>
        <v xml:space="preserve"> </v>
      </c>
    </row>
    <row r="28" spans="1:27" ht="12" customHeight="1" x14ac:dyDescent="0.25">
      <c r="A28" s="32">
        <f>'S. Listesi'!E25</f>
        <v>22</v>
      </c>
      <c r="B28" s="33" t="str">
        <f>IF('S. Listesi'!F25=0," ",'S. Listesi'!F25)</f>
        <v xml:space="preserve"> </v>
      </c>
      <c r="C28" s="312" t="str">
        <f>IF('S. Listesi'!G25=0," ",'S. Listesi'!G25)</f>
        <v xml:space="preserve"> </v>
      </c>
      <c r="D28" s="312"/>
      <c r="E28" s="312"/>
      <c r="F28" s="133"/>
      <c r="G28" s="133"/>
      <c r="H28" s="133"/>
      <c r="I28" s="133"/>
      <c r="J28" s="133"/>
      <c r="K28" s="133"/>
      <c r="L28" s="133"/>
      <c r="M28" s="133"/>
      <c r="N28" s="133"/>
      <c r="O28" s="133"/>
      <c r="P28" s="133"/>
      <c r="Q28" s="133"/>
      <c r="R28" s="133"/>
      <c r="S28" s="133"/>
      <c r="T28" s="133"/>
      <c r="U28" s="133"/>
      <c r="V28" s="133"/>
      <c r="W28" s="133"/>
      <c r="X28" s="133"/>
      <c r="Y28" s="133"/>
      <c r="Z28" s="17" t="str">
        <f t="shared" si="0"/>
        <v xml:space="preserve"> </v>
      </c>
      <c r="AA28" s="17" t="str">
        <f t="shared" si="1"/>
        <v xml:space="preserve"> </v>
      </c>
    </row>
    <row r="29" spans="1:27" ht="12" customHeight="1" x14ac:dyDescent="0.25">
      <c r="A29" s="32">
        <f>'S. Listesi'!E26</f>
        <v>23</v>
      </c>
      <c r="B29" s="33" t="str">
        <f>IF('S. Listesi'!F26=0," ",'S. Listesi'!F26)</f>
        <v xml:space="preserve"> </v>
      </c>
      <c r="C29" s="312" t="str">
        <f>IF('S. Listesi'!G26=0," ",'S. Listesi'!G26)</f>
        <v xml:space="preserve"> </v>
      </c>
      <c r="D29" s="312"/>
      <c r="E29" s="312"/>
      <c r="F29" s="122"/>
      <c r="G29" s="122"/>
      <c r="H29" s="122"/>
      <c r="I29" s="122"/>
      <c r="J29" s="122"/>
      <c r="K29" s="122"/>
      <c r="L29" s="133"/>
      <c r="M29" s="122"/>
      <c r="N29" s="122"/>
      <c r="O29" s="122"/>
      <c r="P29" s="122"/>
      <c r="Q29" s="122"/>
      <c r="R29" s="122"/>
      <c r="S29" s="122"/>
      <c r="T29" s="122"/>
      <c r="U29" s="122"/>
      <c r="V29" s="122"/>
      <c r="W29" s="122"/>
      <c r="X29" s="122"/>
      <c r="Y29" s="122"/>
      <c r="Z29" s="17" t="str">
        <f t="shared" si="0"/>
        <v xml:space="preserve"> </v>
      </c>
      <c r="AA29" s="17" t="str">
        <f t="shared" si="1"/>
        <v xml:space="preserve"> </v>
      </c>
    </row>
    <row r="30" spans="1:27" ht="12" customHeight="1" x14ac:dyDescent="0.25">
      <c r="A30" s="32" t="str">
        <f>'S. Listesi'!E27</f>
        <v xml:space="preserve"> </v>
      </c>
      <c r="B30" s="33" t="str">
        <f>IF('S. Listesi'!F27=0," ",'S. Listesi'!F27)</f>
        <v xml:space="preserve"> </v>
      </c>
      <c r="C30" s="299" t="str">
        <f>IF('S. Listesi'!G27=0," ",'S. Listesi'!G27)</f>
        <v xml:space="preserve"> </v>
      </c>
      <c r="D30" s="300"/>
      <c r="E30" s="301"/>
      <c r="F30" s="133"/>
      <c r="G30" s="133"/>
      <c r="H30" s="133"/>
      <c r="I30" s="133"/>
      <c r="J30" s="133"/>
      <c r="K30" s="133"/>
      <c r="L30" s="133"/>
      <c r="M30" s="133"/>
      <c r="N30" s="133"/>
      <c r="O30" s="133"/>
      <c r="P30" s="133"/>
      <c r="Q30" s="133"/>
      <c r="R30" s="133"/>
      <c r="S30" s="133"/>
      <c r="T30" s="133"/>
      <c r="U30" s="133"/>
      <c r="V30" s="133"/>
      <c r="W30" s="133"/>
      <c r="X30" s="133"/>
      <c r="Y30" s="133"/>
      <c r="Z30" s="17" t="str">
        <f t="shared" si="0"/>
        <v xml:space="preserve"> </v>
      </c>
      <c r="AA30" s="17" t="str">
        <f t="shared" si="1"/>
        <v xml:space="preserve"> </v>
      </c>
    </row>
    <row r="31" spans="1:27" ht="12" customHeight="1" x14ac:dyDescent="0.25">
      <c r="A31" s="32" t="str">
        <f>'S. Listesi'!E28</f>
        <v xml:space="preserve"> </v>
      </c>
      <c r="B31" s="33" t="str">
        <f>IF('S. Listesi'!F28=0," ",'S. Listesi'!F28)</f>
        <v xml:space="preserve"> </v>
      </c>
      <c r="C31" s="299" t="str">
        <f>IF('S. Listesi'!G28=0," ",'S. Listesi'!G28)</f>
        <v xml:space="preserve"> </v>
      </c>
      <c r="D31" s="300"/>
      <c r="E31" s="301"/>
      <c r="F31" s="133"/>
      <c r="G31" s="133"/>
      <c r="H31" s="133"/>
      <c r="I31" s="133"/>
      <c r="J31" s="133"/>
      <c r="K31" s="133"/>
      <c r="L31" s="133"/>
      <c r="M31" s="133"/>
      <c r="N31" s="133"/>
      <c r="O31" s="133"/>
      <c r="P31" s="122"/>
      <c r="Q31" s="122"/>
      <c r="R31" s="122"/>
      <c r="S31" s="122"/>
      <c r="T31" s="122"/>
      <c r="U31" s="122"/>
      <c r="V31" s="122"/>
      <c r="W31" s="122"/>
      <c r="X31" s="122"/>
      <c r="Y31" s="122"/>
      <c r="Z31" s="17" t="str">
        <f t="shared" si="0"/>
        <v xml:space="preserve"> </v>
      </c>
      <c r="AA31" s="17" t="str">
        <f t="shared" si="1"/>
        <v xml:space="preserve"> </v>
      </c>
    </row>
    <row r="32" spans="1:27" ht="12" customHeight="1" x14ac:dyDescent="0.25">
      <c r="A32" s="32" t="str">
        <f>'S. Listesi'!E29</f>
        <v xml:space="preserve"> </v>
      </c>
      <c r="B32" s="33" t="str">
        <f>IF('S. Listesi'!F29=0," ",'S. Listesi'!F29)</f>
        <v xml:space="preserve"> </v>
      </c>
      <c r="C32" s="299" t="str">
        <f>IF('S. Listesi'!G29=0," ",'S. Listesi'!G29)</f>
        <v xml:space="preserve"> </v>
      </c>
      <c r="D32" s="300"/>
      <c r="E32" s="301"/>
      <c r="F32" s="133"/>
      <c r="G32" s="133"/>
      <c r="H32" s="133"/>
      <c r="I32" s="133"/>
      <c r="J32" s="133"/>
      <c r="K32" s="133"/>
      <c r="L32" s="133"/>
      <c r="M32" s="133"/>
      <c r="N32" s="133"/>
      <c r="O32" s="133"/>
      <c r="P32" s="133"/>
      <c r="Q32" s="133"/>
      <c r="R32" s="133"/>
      <c r="S32" s="133"/>
      <c r="T32" s="133"/>
      <c r="U32" s="133"/>
      <c r="V32" s="133"/>
      <c r="W32" s="133"/>
      <c r="X32" s="133"/>
      <c r="Y32" s="133"/>
      <c r="Z32" s="17" t="str">
        <f t="shared" si="0"/>
        <v xml:space="preserve"> </v>
      </c>
      <c r="AA32" s="17" t="str">
        <f t="shared" si="1"/>
        <v xml:space="preserve"> </v>
      </c>
    </row>
    <row r="33" spans="1:27" ht="12" customHeight="1" x14ac:dyDescent="0.25">
      <c r="A33" s="32" t="str">
        <f>'S. Listesi'!E30</f>
        <v xml:space="preserve"> </v>
      </c>
      <c r="B33" s="33" t="str">
        <f>IF('S. Listesi'!F30=0," ",'S. Listesi'!F30)</f>
        <v xml:space="preserve"> </v>
      </c>
      <c r="C33" s="299" t="str">
        <f>IF('S. Listesi'!G30=0," ",'S. Listesi'!G30)</f>
        <v xml:space="preserve"> </v>
      </c>
      <c r="D33" s="300"/>
      <c r="E33" s="301"/>
      <c r="F33" s="122"/>
      <c r="G33" s="133"/>
      <c r="H33" s="122"/>
      <c r="I33" s="122"/>
      <c r="J33" s="122"/>
      <c r="K33" s="122"/>
      <c r="L33" s="133"/>
      <c r="M33" s="122"/>
      <c r="N33" s="122"/>
      <c r="O33" s="122"/>
      <c r="P33" s="122"/>
      <c r="Q33" s="122"/>
      <c r="R33" s="122"/>
      <c r="S33" s="122"/>
      <c r="T33" s="122"/>
      <c r="U33" s="122"/>
      <c r="V33" s="122"/>
      <c r="W33" s="122"/>
      <c r="X33" s="122"/>
      <c r="Y33" s="122"/>
      <c r="Z33" s="17" t="str">
        <f t="shared" si="0"/>
        <v xml:space="preserve"> </v>
      </c>
      <c r="AA33" s="17" t="str">
        <f t="shared" si="1"/>
        <v xml:space="preserve"> </v>
      </c>
    </row>
    <row r="34" spans="1:27" ht="12" customHeight="1" x14ac:dyDescent="0.25">
      <c r="A34" s="32" t="str">
        <f>'S. Listesi'!E31</f>
        <v xml:space="preserve"> </v>
      </c>
      <c r="B34" s="33" t="str">
        <f>IF('S. Listesi'!F31=0," ",'S. Listesi'!F31)</f>
        <v xml:space="preserve"> </v>
      </c>
      <c r="C34" s="299" t="str">
        <f>IF('S. Listesi'!G31=0," ",'S. Listesi'!G31)</f>
        <v xml:space="preserve"> </v>
      </c>
      <c r="D34" s="300"/>
      <c r="E34" s="301"/>
      <c r="F34" s="133"/>
      <c r="G34" s="133"/>
      <c r="H34" s="133"/>
      <c r="I34" s="133"/>
      <c r="J34" s="133"/>
      <c r="K34" s="133"/>
      <c r="L34" s="133"/>
      <c r="M34" s="133"/>
      <c r="N34" s="133"/>
      <c r="O34" s="133"/>
      <c r="P34" s="133"/>
      <c r="Q34" s="133"/>
      <c r="R34" s="133"/>
      <c r="S34" s="133"/>
      <c r="T34" s="133"/>
      <c r="U34" s="133"/>
      <c r="V34" s="133"/>
      <c r="W34" s="133"/>
      <c r="X34" s="133"/>
      <c r="Y34" s="133"/>
      <c r="Z34" s="17" t="str">
        <f t="shared" si="0"/>
        <v xml:space="preserve"> </v>
      </c>
      <c r="AA34" s="17" t="str">
        <f t="shared" si="1"/>
        <v xml:space="preserve"> </v>
      </c>
    </row>
    <row r="35" spans="1:27" ht="12" customHeight="1" x14ac:dyDescent="0.25">
      <c r="A35" s="32" t="str">
        <f>'S. Listesi'!E32</f>
        <v xml:space="preserve"> </v>
      </c>
      <c r="B35" s="33" t="str">
        <f>IF('S. Listesi'!F32=0," ",'S. Listesi'!F32)</f>
        <v xml:space="preserve"> </v>
      </c>
      <c r="C35" s="299" t="str">
        <f>IF('S. Listesi'!G32=0," ",'S. Listesi'!G32)</f>
        <v xml:space="preserve"> </v>
      </c>
      <c r="D35" s="300"/>
      <c r="E35" s="301"/>
      <c r="F35" s="122"/>
      <c r="G35" s="133"/>
      <c r="H35" s="122"/>
      <c r="I35" s="122"/>
      <c r="J35" s="122"/>
      <c r="K35" s="122"/>
      <c r="L35" s="133"/>
      <c r="M35" s="122"/>
      <c r="N35" s="122"/>
      <c r="O35" s="122"/>
      <c r="P35" s="122"/>
      <c r="Q35" s="122"/>
      <c r="R35" s="122"/>
      <c r="S35" s="122"/>
      <c r="T35" s="122"/>
      <c r="U35" s="122"/>
      <c r="V35" s="122"/>
      <c r="W35" s="122"/>
      <c r="X35" s="122"/>
      <c r="Y35" s="122"/>
      <c r="Z35" s="17" t="str">
        <f t="shared" si="0"/>
        <v xml:space="preserve"> </v>
      </c>
      <c r="AA35" s="17" t="str">
        <f t="shared" si="1"/>
        <v xml:space="preserve"> </v>
      </c>
    </row>
    <row r="36" spans="1:27" ht="12" customHeight="1" x14ac:dyDescent="0.25">
      <c r="A36" s="32" t="str">
        <f>'S. Listesi'!E33</f>
        <v xml:space="preserve"> </v>
      </c>
      <c r="B36" s="33" t="str">
        <f>IF('S. Listesi'!F33=0," ",'S. Listesi'!F33)</f>
        <v xml:space="preserve"> </v>
      </c>
      <c r="C36" s="299" t="str">
        <f>IF('S. Listesi'!G33=0," ",'S. Listesi'!G33)</f>
        <v xml:space="preserve"> </v>
      </c>
      <c r="D36" s="300"/>
      <c r="E36" s="301"/>
      <c r="F36" s="133"/>
      <c r="G36" s="133"/>
      <c r="H36" s="133"/>
      <c r="I36" s="133"/>
      <c r="J36" s="133"/>
      <c r="K36" s="133"/>
      <c r="L36" s="133"/>
      <c r="M36" s="133"/>
      <c r="N36" s="133"/>
      <c r="O36" s="133"/>
      <c r="P36" s="133"/>
      <c r="Q36" s="133"/>
      <c r="R36" s="133"/>
      <c r="S36" s="133"/>
      <c r="T36" s="133"/>
      <c r="U36" s="133"/>
      <c r="V36" s="133"/>
      <c r="W36" s="133"/>
      <c r="X36" s="133"/>
      <c r="Y36" s="133"/>
      <c r="Z36" s="17" t="str">
        <f t="shared" si="0"/>
        <v xml:space="preserve"> </v>
      </c>
      <c r="AA36" s="17" t="str">
        <f t="shared" si="1"/>
        <v xml:space="preserve"> </v>
      </c>
    </row>
    <row r="37" spans="1:27" ht="12" customHeight="1" x14ac:dyDescent="0.25">
      <c r="A37" s="32" t="str">
        <f>'S. Listesi'!E34</f>
        <v xml:space="preserve"> </v>
      </c>
      <c r="B37" s="33" t="str">
        <f>IF('S. Listesi'!F34=0," ",'S. Listesi'!F34)</f>
        <v xml:space="preserve"> </v>
      </c>
      <c r="C37" s="299" t="str">
        <f>IF('S. Listesi'!G34=0," ",'S. Listesi'!G34)</f>
        <v xml:space="preserve"> </v>
      </c>
      <c r="D37" s="300"/>
      <c r="E37" s="301"/>
      <c r="F37" s="122"/>
      <c r="G37" s="133"/>
      <c r="H37" s="122"/>
      <c r="I37" s="122"/>
      <c r="J37" s="122"/>
      <c r="K37" s="122"/>
      <c r="L37" s="133"/>
      <c r="M37" s="122"/>
      <c r="N37" s="122"/>
      <c r="O37" s="122"/>
      <c r="P37" s="122"/>
      <c r="Q37" s="122"/>
      <c r="R37" s="122"/>
      <c r="S37" s="122"/>
      <c r="T37" s="122"/>
      <c r="U37" s="122"/>
      <c r="V37" s="122"/>
      <c r="W37" s="122"/>
      <c r="X37" s="122"/>
      <c r="Y37" s="122"/>
      <c r="Z37" s="17" t="str">
        <f t="shared" si="0"/>
        <v xml:space="preserve"> </v>
      </c>
      <c r="AA37" s="17" t="str">
        <f t="shared" si="1"/>
        <v xml:space="preserve"> </v>
      </c>
    </row>
    <row r="38" spans="1:27" ht="12" customHeight="1" x14ac:dyDescent="0.25">
      <c r="A38" s="32" t="str">
        <f>'S. Listesi'!E35</f>
        <v xml:space="preserve"> </v>
      </c>
      <c r="B38" s="33" t="str">
        <f>IF('S. Listesi'!F35=0," ",'S. Listesi'!F35)</f>
        <v xml:space="preserve"> </v>
      </c>
      <c r="C38" s="299" t="str">
        <f>IF('S. Listesi'!G35=0," ",'S. Listesi'!G35)</f>
        <v xml:space="preserve"> </v>
      </c>
      <c r="D38" s="300"/>
      <c r="E38" s="301"/>
      <c r="F38" s="133"/>
      <c r="G38" s="133"/>
      <c r="H38" s="133"/>
      <c r="I38" s="133"/>
      <c r="J38" s="133"/>
      <c r="K38" s="133"/>
      <c r="L38" s="133"/>
      <c r="M38" s="133"/>
      <c r="N38" s="133"/>
      <c r="O38" s="133"/>
      <c r="P38" s="133"/>
      <c r="Q38" s="133"/>
      <c r="R38" s="133"/>
      <c r="S38" s="133"/>
      <c r="T38" s="133"/>
      <c r="U38" s="133"/>
      <c r="V38" s="133"/>
      <c r="W38" s="133"/>
      <c r="X38" s="133"/>
      <c r="Y38" s="133"/>
      <c r="Z38" s="17" t="str">
        <f t="shared" si="0"/>
        <v xml:space="preserve"> </v>
      </c>
      <c r="AA38" s="17" t="str">
        <f t="shared" si="1"/>
        <v xml:space="preserve"> </v>
      </c>
    </row>
    <row r="39" spans="1:27" ht="12" customHeight="1" x14ac:dyDescent="0.25">
      <c r="A39" s="32" t="str">
        <f>'S. Listesi'!E36</f>
        <v xml:space="preserve"> </v>
      </c>
      <c r="B39" s="33" t="str">
        <f>IF('S. Listesi'!F36=0," ",'S. Listesi'!F36)</f>
        <v xml:space="preserve"> </v>
      </c>
      <c r="C39" s="299" t="str">
        <f>IF('S. Listesi'!G36=0," ",'S. Listesi'!G36)</f>
        <v xml:space="preserve"> </v>
      </c>
      <c r="D39" s="300"/>
      <c r="E39" s="301"/>
      <c r="F39" s="122"/>
      <c r="G39" s="133"/>
      <c r="H39" s="122"/>
      <c r="I39" s="122"/>
      <c r="J39" s="122"/>
      <c r="K39" s="122"/>
      <c r="L39" s="133"/>
      <c r="M39" s="122"/>
      <c r="N39" s="122"/>
      <c r="O39" s="122"/>
      <c r="P39" s="122"/>
      <c r="Q39" s="122"/>
      <c r="R39" s="122"/>
      <c r="S39" s="122"/>
      <c r="T39" s="122"/>
      <c r="U39" s="122"/>
      <c r="V39" s="122"/>
      <c r="W39" s="122"/>
      <c r="X39" s="122"/>
      <c r="Y39" s="122"/>
      <c r="Z39" s="17" t="str">
        <f t="shared" ref="Z39:Z70" si="2">IF(COUNTBLANK(F39:Y39)=COLUMNS(F39:Y39)," ",IF(SUM(F39:Y39)=0,0,SUM(F39:Y39)))</f>
        <v xml:space="preserve"> </v>
      </c>
      <c r="AA39" s="17" t="str">
        <f t="shared" si="1"/>
        <v xml:space="preserve"> </v>
      </c>
    </row>
    <row r="40" spans="1:27" ht="12" customHeight="1" x14ac:dyDescent="0.25">
      <c r="A40" s="32" t="str">
        <f>'S. Listesi'!E37</f>
        <v xml:space="preserve"> </v>
      </c>
      <c r="B40" s="33" t="str">
        <f>IF('S. Listesi'!F37=0," ",'S. Listesi'!F37)</f>
        <v xml:space="preserve"> </v>
      </c>
      <c r="C40" s="299" t="str">
        <f>IF('S. Listesi'!G37=0," ",'S. Listesi'!G37)</f>
        <v xml:space="preserve"> </v>
      </c>
      <c r="D40" s="300"/>
      <c r="E40" s="301"/>
      <c r="F40" s="133"/>
      <c r="G40" s="133"/>
      <c r="H40" s="133"/>
      <c r="I40" s="133"/>
      <c r="J40" s="133"/>
      <c r="K40" s="133"/>
      <c r="L40" s="133"/>
      <c r="M40" s="133"/>
      <c r="N40" s="133"/>
      <c r="O40" s="133"/>
      <c r="P40" s="133"/>
      <c r="Q40" s="133"/>
      <c r="R40" s="133"/>
      <c r="S40" s="133"/>
      <c r="T40" s="133"/>
      <c r="U40" s="133"/>
      <c r="V40" s="133"/>
      <c r="W40" s="133"/>
      <c r="X40" s="133"/>
      <c r="Y40" s="133"/>
      <c r="Z40" s="17" t="str">
        <f t="shared" si="2"/>
        <v xml:space="preserve"> </v>
      </c>
      <c r="AA40" s="17" t="str">
        <f t="shared" si="1"/>
        <v xml:space="preserve"> </v>
      </c>
    </row>
    <row r="41" spans="1:27" ht="12" customHeight="1" x14ac:dyDescent="0.25">
      <c r="A41" s="32" t="str">
        <f>'S. Listesi'!E38</f>
        <v xml:space="preserve"> </v>
      </c>
      <c r="B41" s="33" t="str">
        <f>IF('S. Listesi'!F38=0," ",'S. Listesi'!F38)</f>
        <v xml:space="preserve"> </v>
      </c>
      <c r="C41" s="299" t="str">
        <f>IF('S. Listesi'!G38=0," ",'S. Listesi'!G38)</f>
        <v xml:space="preserve"> </v>
      </c>
      <c r="D41" s="300"/>
      <c r="E41" s="301"/>
      <c r="F41" s="122"/>
      <c r="G41" s="133"/>
      <c r="H41" s="122"/>
      <c r="I41" s="133"/>
      <c r="J41" s="122"/>
      <c r="K41" s="122"/>
      <c r="L41" s="133"/>
      <c r="M41" s="122"/>
      <c r="N41" s="122"/>
      <c r="O41" s="122"/>
      <c r="P41" s="122"/>
      <c r="Q41" s="122"/>
      <c r="R41" s="122"/>
      <c r="S41" s="122"/>
      <c r="T41" s="122"/>
      <c r="U41" s="122"/>
      <c r="V41" s="122"/>
      <c r="W41" s="122"/>
      <c r="X41" s="122"/>
      <c r="Y41" s="122"/>
      <c r="Z41" s="17" t="str">
        <f t="shared" si="2"/>
        <v xml:space="preserve"> </v>
      </c>
      <c r="AA41" s="17" t="str">
        <f t="shared" si="1"/>
        <v xml:space="preserve"> </v>
      </c>
    </row>
    <row r="42" spans="1:27" ht="12" customHeight="1" x14ac:dyDescent="0.25">
      <c r="A42" s="32" t="str">
        <f>'S. Listesi'!E39</f>
        <v xml:space="preserve"> </v>
      </c>
      <c r="B42" s="33" t="str">
        <f>IF('S. Listesi'!F39=0," ",'S. Listesi'!F39)</f>
        <v xml:space="preserve"> </v>
      </c>
      <c r="C42" s="299" t="str">
        <f>IF('S. Listesi'!G39=0," ",'S. Listesi'!G39)</f>
        <v xml:space="preserve"> </v>
      </c>
      <c r="D42" s="300"/>
      <c r="E42" s="301"/>
      <c r="F42" s="122"/>
      <c r="G42" s="133"/>
      <c r="H42" s="133"/>
      <c r="I42" s="133"/>
      <c r="J42" s="133"/>
      <c r="K42" s="133"/>
      <c r="L42" s="133"/>
      <c r="M42" s="133"/>
      <c r="N42" s="133"/>
      <c r="O42" s="133"/>
      <c r="P42" s="133"/>
      <c r="Q42" s="133"/>
      <c r="R42" s="133"/>
      <c r="S42" s="133"/>
      <c r="T42" s="133"/>
      <c r="U42" s="133"/>
      <c r="V42" s="133"/>
      <c r="W42" s="133"/>
      <c r="X42" s="133"/>
      <c r="Y42" s="133"/>
      <c r="Z42" s="17" t="str">
        <f t="shared" si="2"/>
        <v xml:space="preserve"> </v>
      </c>
      <c r="AA42" s="17" t="str">
        <f t="shared" si="1"/>
        <v xml:space="preserve"> </v>
      </c>
    </row>
    <row r="43" spans="1:27" ht="12" customHeight="1" x14ac:dyDescent="0.25">
      <c r="A43" s="32" t="str">
        <f>'S. Listesi'!E40</f>
        <v xml:space="preserve"> </v>
      </c>
      <c r="B43" s="33" t="str">
        <f>IF('S. Listesi'!F40=0," ",'S. Listesi'!F40)</f>
        <v xml:space="preserve"> </v>
      </c>
      <c r="C43" s="299" t="str">
        <f>IF('S. Listesi'!G40=0," ",'S. Listesi'!G40)</f>
        <v xml:space="preserve"> </v>
      </c>
      <c r="D43" s="300"/>
      <c r="E43" s="301"/>
      <c r="F43" s="122"/>
      <c r="G43" s="133"/>
      <c r="H43" s="122"/>
      <c r="I43" s="133"/>
      <c r="J43" s="122"/>
      <c r="K43" s="122"/>
      <c r="L43" s="133"/>
      <c r="M43" s="122"/>
      <c r="N43" s="122"/>
      <c r="O43" s="122"/>
      <c r="P43" s="122"/>
      <c r="Q43" s="122"/>
      <c r="R43" s="122"/>
      <c r="S43" s="122"/>
      <c r="T43" s="122"/>
      <c r="U43" s="122"/>
      <c r="V43" s="122"/>
      <c r="W43" s="122"/>
      <c r="X43" s="122"/>
      <c r="Y43" s="122"/>
      <c r="Z43" s="17" t="str">
        <f t="shared" si="2"/>
        <v xml:space="preserve"> </v>
      </c>
      <c r="AA43" s="17" t="str">
        <f t="shared" si="1"/>
        <v xml:space="preserve"> </v>
      </c>
    </row>
    <row r="44" spans="1:27" ht="12" customHeight="1" x14ac:dyDescent="0.25">
      <c r="A44" s="32" t="str">
        <f>'S. Listesi'!E41</f>
        <v xml:space="preserve"> </v>
      </c>
      <c r="B44" s="33" t="str">
        <f>IF('S. Listesi'!F41=0," ",'S. Listesi'!F41)</f>
        <v xml:space="preserve"> </v>
      </c>
      <c r="C44" s="299" t="str">
        <f>IF('S. Listesi'!G41=0," ",'S. Listesi'!G41)</f>
        <v xml:space="preserve"> </v>
      </c>
      <c r="D44" s="300"/>
      <c r="E44" s="301"/>
      <c r="F44" s="122"/>
      <c r="G44" s="133"/>
      <c r="H44" s="133"/>
      <c r="I44" s="133"/>
      <c r="J44" s="133"/>
      <c r="K44" s="133"/>
      <c r="L44" s="133"/>
      <c r="M44" s="133"/>
      <c r="N44" s="133"/>
      <c r="O44" s="133"/>
      <c r="P44" s="133"/>
      <c r="Q44" s="133"/>
      <c r="R44" s="133"/>
      <c r="S44" s="133"/>
      <c r="T44" s="133"/>
      <c r="U44" s="133"/>
      <c r="V44" s="133"/>
      <c r="W44" s="133"/>
      <c r="X44" s="133"/>
      <c r="Y44" s="133"/>
      <c r="Z44" s="17" t="str">
        <f t="shared" si="2"/>
        <v xml:space="preserve"> </v>
      </c>
      <c r="AA44" s="17" t="str">
        <f t="shared" si="1"/>
        <v xml:space="preserve"> </v>
      </c>
    </row>
    <row r="45" spans="1:27" ht="12" customHeight="1" x14ac:dyDescent="0.25">
      <c r="A45" s="32" t="str">
        <f>'S. Listesi'!E42</f>
        <v xml:space="preserve"> </v>
      </c>
      <c r="B45" s="33" t="str">
        <f>IF('S. Listesi'!F42=0," ",'S. Listesi'!F42)</f>
        <v xml:space="preserve"> </v>
      </c>
      <c r="C45" s="299" t="str">
        <f>IF('S. Listesi'!G42=0," ",'S. Listesi'!G42)</f>
        <v xml:space="preserve"> </v>
      </c>
      <c r="D45" s="300"/>
      <c r="E45" s="301"/>
      <c r="F45" s="122"/>
      <c r="G45" s="133"/>
      <c r="H45" s="122"/>
      <c r="I45" s="133"/>
      <c r="J45" s="122"/>
      <c r="K45" s="122"/>
      <c r="L45" s="133"/>
      <c r="M45" s="122"/>
      <c r="N45" s="122"/>
      <c r="O45" s="122"/>
      <c r="P45" s="122"/>
      <c r="Q45" s="122"/>
      <c r="R45" s="122"/>
      <c r="S45" s="122"/>
      <c r="T45" s="122"/>
      <c r="U45" s="122"/>
      <c r="V45" s="122"/>
      <c r="W45" s="122"/>
      <c r="X45" s="122"/>
      <c r="Y45" s="122"/>
      <c r="Z45" s="17" t="str">
        <f t="shared" si="2"/>
        <v xml:space="preserve"> </v>
      </c>
      <c r="AA45" s="17" t="str">
        <f t="shared" si="1"/>
        <v xml:space="preserve"> </v>
      </c>
    </row>
    <row r="46" spans="1:27" ht="12" customHeight="1" x14ac:dyDescent="0.25">
      <c r="A46" s="32" t="str">
        <f>'S. Listesi'!E43</f>
        <v xml:space="preserve"> </v>
      </c>
      <c r="B46" s="33" t="str">
        <f>IF('S. Listesi'!F43=0," ",'S. Listesi'!F43)</f>
        <v xml:space="preserve"> </v>
      </c>
      <c r="C46" s="299" t="str">
        <f>IF('S. Listesi'!G43=0," ",'S. Listesi'!G43)</f>
        <v xml:space="preserve"> </v>
      </c>
      <c r="D46" s="300"/>
      <c r="E46" s="301"/>
      <c r="F46" s="122"/>
      <c r="G46" s="133"/>
      <c r="H46" s="133"/>
      <c r="I46" s="133"/>
      <c r="J46" s="133"/>
      <c r="K46" s="133"/>
      <c r="L46" s="133"/>
      <c r="M46" s="133"/>
      <c r="N46" s="133"/>
      <c r="O46" s="133"/>
      <c r="P46" s="133"/>
      <c r="Q46" s="133"/>
      <c r="R46" s="133"/>
      <c r="S46" s="133"/>
      <c r="T46" s="133"/>
      <c r="U46" s="133"/>
      <c r="V46" s="133"/>
      <c r="W46" s="133"/>
      <c r="X46" s="133"/>
      <c r="Y46" s="133"/>
      <c r="Z46" s="17" t="str">
        <f t="shared" si="2"/>
        <v xml:space="preserve"> </v>
      </c>
      <c r="AA46" s="17" t="str">
        <f t="shared" si="1"/>
        <v xml:space="preserve"> </v>
      </c>
    </row>
    <row r="47" spans="1:27" ht="12" customHeight="1" x14ac:dyDescent="0.25">
      <c r="A47" s="32" t="str">
        <f>'S. Listesi'!E44</f>
        <v xml:space="preserve"> </v>
      </c>
      <c r="B47" s="33" t="str">
        <f>IF('S. Listesi'!F44=0," ",'S. Listesi'!F44)</f>
        <v xml:space="preserve"> </v>
      </c>
      <c r="C47" s="299" t="str">
        <f>IF('S. Listesi'!G44=0," ",'S. Listesi'!G44)</f>
        <v xml:space="preserve"> </v>
      </c>
      <c r="D47" s="300"/>
      <c r="E47" s="301"/>
      <c r="F47" s="122"/>
      <c r="G47" s="133"/>
      <c r="H47" s="122"/>
      <c r="I47" s="133"/>
      <c r="J47" s="122"/>
      <c r="K47" s="122"/>
      <c r="L47" s="133"/>
      <c r="M47" s="122"/>
      <c r="N47" s="122"/>
      <c r="O47" s="122"/>
      <c r="P47" s="122"/>
      <c r="Q47" s="122"/>
      <c r="R47" s="122"/>
      <c r="S47" s="122"/>
      <c r="T47" s="122"/>
      <c r="U47" s="122"/>
      <c r="V47" s="122"/>
      <c r="W47" s="122"/>
      <c r="X47" s="122"/>
      <c r="Y47" s="122"/>
      <c r="Z47" s="17" t="str">
        <f t="shared" si="2"/>
        <v xml:space="preserve"> </v>
      </c>
      <c r="AA47" s="17" t="str">
        <f t="shared" si="1"/>
        <v xml:space="preserve"> </v>
      </c>
    </row>
    <row r="48" spans="1:27" ht="12" customHeight="1" x14ac:dyDescent="0.25">
      <c r="A48" s="32" t="str">
        <f>'S. Listesi'!E45</f>
        <v xml:space="preserve"> </v>
      </c>
      <c r="B48" s="33" t="str">
        <f>IF('S. Listesi'!F45=0," ",'S. Listesi'!F45)</f>
        <v xml:space="preserve"> </v>
      </c>
      <c r="C48" s="299" t="str">
        <f>IF('S. Listesi'!G45=0," ",'S. Listesi'!G45)</f>
        <v xml:space="preserve"> </v>
      </c>
      <c r="D48" s="300"/>
      <c r="E48" s="301"/>
      <c r="F48" s="122"/>
      <c r="G48" s="133"/>
      <c r="H48" s="133"/>
      <c r="I48" s="133"/>
      <c r="J48" s="133"/>
      <c r="K48" s="133"/>
      <c r="L48" s="133"/>
      <c r="M48" s="133"/>
      <c r="N48" s="133"/>
      <c r="O48" s="133"/>
      <c r="P48" s="133"/>
      <c r="Q48" s="133"/>
      <c r="R48" s="133"/>
      <c r="S48" s="133"/>
      <c r="T48" s="133"/>
      <c r="U48" s="133"/>
      <c r="V48" s="133"/>
      <c r="W48" s="133"/>
      <c r="X48" s="133"/>
      <c r="Y48" s="133"/>
      <c r="Z48" s="17" t="str">
        <f t="shared" si="2"/>
        <v xml:space="preserve"> </v>
      </c>
      <c r="AA48" s="17" t="str">
        <f t="shared" si="1"/>
        <v xml:space="preserve"> </v>
      </c>
    </row>
    <row r="49" spans="1:27" ht="12" customHeight="1" x14ac:dyDescent="0.25">
      <c r="A49" s="32" t="str">
        <f>'S. Listesi'!E46</f>
        <v xml:space="preserve"> </v>
      </c>
      <c r="B49" s="33" t="str">
        <f>IF('S. Listesi'!F46=0," ",'S. Listesi'!F46)</f>
        <v xml:space="preserve"> </v>
      </c>
      <c r="C49" s="299" t="str">
        <f>IF('S. Listesi'!G46=0," ",'S. Listesi'!G46)</f>
        <v xml:space="preserve"> </v>
      </c>
      <c r="D49" s="300"/>
      <c r="E49" s="301"/>
      <c r="F49" s="133"/>
      <c r="G49" s="133"/>
      <c r="H49" s="133"/>
      <c r="I49" s="133"/>
      <c r="J49" s="133"/>
      <c r="K49" s="133"/>
      <c r="L49" s="133"/>
      <c r="M49" s="133"/>
      <c r="N49" s="133"/>
      <c r="O49" s="133"/>
      <c r="P49" s="133"/>
      <c r="Q49" s="133"/>
      <c r="R49" s="133"/>
      <c r="S49" s="133"/>
      <c r="T49" s="133"/>
      <c r="U49" s="133"/>
      <c r="V49" s="133"/>
      <c r="W49" s="133"/>
      <c r="X49" s="133"/>
      <c r="Y49" s="133"/>
      <c r="Z49" s="17" t="str">
        <f t="shared" si="2"/>
        <v xml:space="preserve"> </v>
      </c>
      <c r="AA49" s="17" t="str">
        <f t="shared" si="1"/>
        <v xml:space="preserve"> </v>
      </c>
    </row>
    <row r="50" spans="1:27" ht="12" customHeight="1" x14ac:dyDescent="0.25">
      <c r="A50" s="32" t="str">
        <f>'S. Listesi'!E47</f>
        <v xml:space="preserve"> </v>
      </c>
      <c r="B50" s="33" t="str">
        <f>IF('S. Listesi'!F47=0," ",'S. Listesi'!F47)</f>
        <v xml:space="preserve"> </v>
      </c>
      <c r="C50" s="299" t="str">
        <f>IF('S. Listesi'!G47=0," ",'S. Listesi'!G47)</f>
        <v xml:space="preserve"> </v>
      </c>
      <c r="D50" s="300"/>
      <c r="E50" s="301"/>
      <c r="F50" s="133"/>
      <c r="G50" s="133"/>
      <c r="H50" s="133"/>
      <c r="I50" s="133"/>
      <c r="J50" s="133"/>
      <c r="K50" s="133"/>
      <c r="L50" s="133"/>
      <c r="M50" s="133"/>
      <c r="N50" s="133"/>
      <c r="O50" s="133"/>
      <c r="P50" s="122"/>
      <c r="Q50" s="122"/>
      <c r="R50" s="122"/>
      <c r="S50" s="122"/>
      <c r="T50" s="122"/>
      <c r="U50" s="122"/>
      <c r="V50" s="122"/>
      <c r="W50" s="122"/>
      <c r="X50" s="122"/>
      <c r="Y50" s="122"/>
      <c r="Z50" s="17" t="str">
        <f t="shared" si="2"/>
        <v xml:space="preserve"> </v>
      </c>
      <c r="AA50" s="17" t="str">
        <f t="shared" si="1"/>
        <v xml:space="preserve"> </v>
      </c>
    </row>
    <row r="51" spans="1:27" ht="12" customHeight="1" x14ac:dyDescent="0.25">
      <c r="A51" s="32" t="str">
        <f>'S. Listesi'!E48</f>
        <v xml:space="preserve"> </v>
      </c>
      <c r="B51" s="33" t="str">
        <f>IF('S. Listesi'!F48=0," ",'S. Listesi'!F48)</f>
        <v xml:space="preserve"> </v>
      </c>
      <c r="C51" s="299" t="str">
        <f>IF('S. Listesi'!G48=0," ",'S. Listesi'!G48)</f>
        <v xml:space="preserve"> </v>
      </c>
      <c r="D51" s="300"/>
      <c r="E51" s="301"/>
      <c r="F51" s="133"/>
      <c r="G51" s="133"/>
      <c r="H51" s="133"/>
      <c r="I51" s="133"/>
      <c r="J51" s="133"/>
      <c r="K51" s="133"/>
      <c r="L51" s="133"/>
      <c r="M51" s="133"/>
      <c r="N51" s="133"/>
      <c r="O51" s="133"/>
      <c r="P51" s="133"/>
      <c r="Q51" s="133"/>
      <c r="R51" s="133"/>
      <c r="S51" s="133"/>
      <c r="T51" s="133"/>
      <c r="U51" s="133"/>
      <c r="V51" s="133"/>
      <c r="W51" s="133"/>
      <c r="X51" s="133"/>
      <c r="Y51" s="133"/>
      <c r="Z51" s="17" t="str">
        <f t="shared" si="2"/>
        <v xml:space="preserve"> </v>
      </c>
      <c r="AA51" s="17" t="str">
        <f t="shared" si="1"/>
        <v xml:space="preserve"> </v>
      </c>
    </row>
    <row r="52" spans="1:27" ht="12" customHeight="1" x14ac:dyDescent="0.25">
      <c r="A52" s="32" t="str">
        <f>'S. Listesi'!E49</f>
        <v xml:space="preserve"> </v>
      </c>
      <c r="B52" s="33" t="str">
        <f>IF('S. Listesi'!F49=0," ",'S. Listesi'!F49)</f>
        <v xml:space="preserve"> </v>
      </c>
      <c r="C52" s="299" t="str">
        <f>IF('S. Listesi'!G49=0," ",'S. Listesi'!G49)</f>
        <v xml:space="preserve"> </v>
      </c>
      <c r="D52" s="300"/>
      <c r="E52" s="301"/>
      <c r="F52" s="122"/>
      <c r="G52" s="122"/>
      <c r="H52" s="122"/>
      <c r="I52" s="122"/>
      <c r="J52" s="122"/>
      <c r="K52" s="122"/>
      <c r="L52" s="122"/>
      <c r="M52" s="122"/>
      <c r="N52" s="122"/>
      <c r="O52" s="122"/>
      <c r="P52" s="122"/>
      <c r="Q52" s="122"/>
      <c r="R52" s="122"/>
      <c r="S52" s="122"/>
      <c r="T52" s="122"/>
      <c r="U52" s="122"/>
      <c r="V52" s="122"/>
      <c r="W52" s="122"/>
      <c r="X52" s="122"/>
      <c r="Y52" s="122"/>
      <c r="Z52" s="17" t="str">
        <f t="shared" si="2"/>
        <v xml:space="preserve"> </v>
      </c>
      <c r="AA52" s="17" t="str">
        <f t="shared" si="1"/>
        <v xml:space="preserve"> </v>
      </c>
    </row>
    <row r="53" spans="1:27" ht="12" customHeight="1" x14ac:dyDescent="0.25">
      <c r="A53" s="32" t="str">
        <f>'S. Listesi'!E50</f>
        <v xml:space="preserve"> </v>
      </c>
      <c r="B53" s="33" t="str">
        <f>IF('S. Listesi'!F50=0," ",'S. Listesi'!F50)</f>
        <v xml:space="preserve"> </v>
      </c>
      <c r="C53" s="299" t="str">
        <f>IF('S. Listesi'!G50=0," ",'S. Listesi'!G50)</f>
        <v xml:space="preserve"> </v>
      </c>
      <c r="D53" s="300"/>
      <c r="E53" s="301"/>
      <c r="F53" s="133"/>
      <c r="G53" s="133"/>
      <c r="H53" s="133"/>
      <c r="I53" s="133"/>
      <c r="J53" s="133"/>
      <c r="K53" s="133"/>
      <c r="L53" s="133"/>
      <c r="M53" s="133"/>
      <c r="N53" s="133"/>
      <c r="O53" s="133"/>
      <c r="P53" s="133"/>
      <c r="Q53" s="133"/>
      <c r="R53" s="133"/>
      <c r="S53" s="133"/>
      <c r="T53" s="133"/>
      <c r="U53" s="133"/>
      <c r="V53" s="133"/>
      <c r="W53" s="133"/>
      <c r="X53" s="133"/>
      <c r="Y53" s="133"/>
      <c r="Z53" s="17" t="str">
        <f t="shared" si="2"/>
        <v xml:space="preserve"> </v>
      </c>
      <c r="AA53" s="17" t="str">
        <f t="shared" si="1"/>
        <v xml:space="preserve"> </v>
      </c>
    </row>
    <row r="54" spans="1:27" ht="12" customHeight="1" x14ac:dyDescent="0.25">
      <c r="A54" s="32" t="str">
        <f>'S. Listesi'!E51</f>
        <v xml:space="preserve"> </v>
      </c>
      <c r="B54" s="33" t="str">
        <f>IF('S. Listesi'!F51=0," ",'S. Listesi'!F51)</f>
        <v xml:space="preserve"> </v>
      </c>
      <c r="C54" s="299" t="str">
        <f>IF('S. Listesi'!G51=0," ",'S. Listesi'!G51)</f>
        <v xml:space="preserve"> </v>
      </c>
      <c r="D54" s="300"/>
      <c r="E54" s="301"/>
      <c r="F54" s="122"/>
      <c r="G54" s="122"/>
      <c r="H54" s="122"/>
      <c r="I54" s="122"/>
      <c r="J54" s="122"/>
      <c r="K54" s="122"/>
      <c r="L54" s="122"/>
      <c r="M54" s="122"/>
      <c r="N54" s="122"/>
      <c r="O54" s="122"/>
      <c r="P54" s="122"/>
      <c r="Q54" s="122"/>
      <c r="R54" s="122"/>
      <c r="S54" s="122"/>
      <c r="T54" s="122"/>
      <c r="U54" s="122"/>
      <c r="V54" s="122"/>
      <c r="W54" s="122"/>
      <c r="X54" s="122"/>
      <c r="Y54" s="122"/>
      <c r="Z54" s="17" t="str">
        <f t="shared" si="2"/>
        <v xml:space="preserve"> </v>
      </c>
      <c r="AA54" s="17" t="str">
        <f t="shared" si="1"/>
        <v xml:space="preserve"> </v>
      </c>
    </row>
    <row r="55" spans="1:27" ht="12" customHeight="1" x14ac:dyDescent="0.25">
      <c r="A55" s="32" t="str">
        <f>'S. Listesi'!E52</f>
        <v xml:space="preserve"> </v>
      </c>
      <c r="B55" s="33" t="str">
        <f>IF('S. Listesi'!F52=0," ",'S. Listesi'!F52)</f>
        <v xml:space="preserve"> </v>
      </c>
      <c r="C55" s="299" t="str">
        <f>IF('S. Listesi'!G52=0," ",'S. Listesi'!G52)</f>
        <v xml:space="preserve"> </v>
      </c>
      <c r="D55" s="300"/>
      <c r="E55" s="301"/>
      <c r="F55" s="133"/>
      <c r="G55" s="133"/>
      <c r="H55" s="133"/>
      <c r="I55" s="133"/>
      <c r="J55" s="133"/>
      <c r="K55" s="133"/>
      <c r="L55" s="133"/>
      <c r="M55" s="133"/>
      <c r="N55" s="133"/>
      <c r="O55" s="133"/>
      <c r="P55" s="133"/>
      <c r="Q55" s="133"/>
      <c r="R55" s="133"/>
      <c r="S55" s="133"/>
      <c r="T55" s="133"/>
      <c r="U55" s="133"/>
      <c r="V55" s="133"/>
      <c r="W55" s="133"/>
      <c r="X55" s="133"/>
      <c r="Y55" s="133"/>
      <c r="Z55" s="17" t="str">
        <f t="shared" si="2"/>
        <v xml:space="preserve"> </v>
      </c>
      <c r="AA55" s="17" t="str">
        <f t="shared" si="1"/>
        <v xml:space="preserve"> </v>
      </c>
    </row>
    <row r="56" spans="1:27" ht="12" customHeight="1" x14ac:dyDescent="0.25">
      <c r="A56" s="32" t="str">
        <f>'S. Listesi'!E53</f>
        <v xml:space="preserve"> </v>
      </c>
      <c r="B56" s="33" t="str">
        <f>IF('S. Listesi'!F53=0," ",'S. Listesi'!F53)</f>
        <v xml:space="preserve"> </v>
      </c>
      <c r="C56" s="299" t="str">
        <f>IF('S. Listesi'!G53=0," ",'S. Listesi'!G53)</f>
        <v xml:space="preserve"> </v>
      </c>
      <c r="D56" s="300"/>
      <c r="E56" s="301"/>
      <c r="F56" s="122"/>
      <c r="G56" s="122"/>
      <c r="H56" s="122"/>
      <c r="I56" s="122"/>
      <c r="J56" s="122"/>
      <c r="K56" s="122"/>
      <c r="L56" s="122"/>
      <c r="M56" s="122"/>
      <c r="N56" s="122"/>
      <c r="O56" s="122"/>
      <c r="P56" s="122"/>
      <c r="Q56" s="122"/>
      <c r="R56" s="122"/>
      <c r="S56" s="122"/>
      <c r="T56" s="122"/>
      <c r="U56" s="122"/>
      <c r="V56" s="122"/>
      <c r="W56" s="122"/>
      <c r="X56" s="122"/>
      <c r="Y56" s="122"/>
      <c r="Z56" s="17" t="str">
        <f t="shared" si="2"/>
        <v xml:space="preserve"> </v>
      </c>
      <c r="AA56" s="17" t="str">
        <f t="shared" si="1"/>
        <v xml:space="preserve"> </v>
      </c>
    </row>
    <row r="57" spans="1:27" ht="12" customHeight="1" x14ac:dyDescent="0.25">
      <c r="A57" s="32" t="str">
        <f>'S. Listesi'!E54</f>
        <v xml:space="preserve"> </v>
      </c>
      <c r="B57" s="33" t="str">
        <f>IF('S. Listesi'!F54=0," ",'S. Listesi'!F54)</f>
        <v xml:space="preserve"> </v>
      </c>
      <c r="C57" s="299" t="str">
        <f>IF('S. Listesi'!G54=0," ",'S. Listesi'!G54)</f>
        <v xml:space="preserve"> </v>
      </c>
      <c r="D57" s="300"/>
      <c r="E57" s="301"/>
      <c r="F57" s="133"/>
      <c r="G57" s="133"/>
      <c r="H57" s="133"/>
      <c r="I57" s="133"/>
      <c r="J57" s="133"/>
      <c r="K57" s="133"/>
      <c r="L57" s="133"/>
      <c r="M57" s="133"/>
      <c r="N57" s="133"/>
      <c r="O57" s="133"/>
      <c r="P57" s="133"/>
      <c r="Q57" s="133"/>
      <c r="R57" s="133"/>
      <c r="S57" s="133"/>
      <c r="T57" s="133"/>
      <c r="U57" s="133"/>
      <c r="V57" s="133"/>
      <c r="W57" s="133"/>
      <c r="X57" s="133"/>
      <c r="Y57" s="133"/>
      <c r="Z57" s="17" t="str">
        <f t="shared" si="2"/>
        <v xml:space="preserve"> </v>
      </c>
      <c r="AA57" s="17" t="str">
        <f t="shared" si="1"/>
        <v xml:space="preserve"> </v>
      </c>
    </row>
    <row r="58" spans="1:27" ht="12" customHeight="1" x14ac:dyDescent="0.25">
      <c r="A58" s="32" t="str">
        <f>'S. Listesi'!E55</f>
        <v xml:space="preserve"> </v>
      </c>
      <c r="B58" s="33" t="str">
        <f>IF('S. Listesi'!F55=0," ",'S. Listesi'!F55)</f>
        <v xml:space="preserve"> </v>
      </c>
      <c r="C58" s="299" t="str">
        <f>IF('S. Listesi'!G55=0," ",'S. Listesi'!G55)</f>
        <v xml:space="preserve"> </v>
      </c>
      <c r="D58" s="300"/>
      <c r="E58" s="301"/>
      <c r="F58" s="122"/>
      <c r="G58" s="122"/>
      <c r="H58" s="122"/>
      <c r="I58" s="122"/>
      <c r="J58" s="122"/>
      <c r="K58" s="122"/>
      <c r="L58" s="122"/>
      <c r="M58" s="122"/>
      <c r="N58" s="122"/>
      <c r="O58" s="122"/>
      <c r="P58" s="122"/>
      <c r="Q58" s="122"/>
      <c r="R58" s="122"/>
      <c r="S58" s="122"/>
      <c r="T58" s="122"/>
      <c r="U58" s="122"/>
      <c r="V58" s="122"/>
      <c r="W58" s="122"/>
      <c r="X58" s="122"/>
      <c r="Y58" s="122"/>
      <c r="Z58" s="17" t="str">
        <f t="shared" si="2"/>
        <v xml:space="preserve"> </v>
      </c>
      <c r="AA58" s="17" t="str">
        <f t="shared" si="1"/>
        <v xml:space="preserve"> </v>
      </c>
    </row>
    <row r="59" spans="1:27" ht="12" customHeight="1" x14ac:dyDescent="0.25">
      <c r="A59" s="32" t="str">
        <f>'S. Listesi'!E56</f>
        <v xml:space="preserve"> </v>
      </c>
      <c r="B59" s="33" t="str">
        <f>IF('S. Listesi'!F56=0," ",'S. Listesi'!F56)</f>
        <v xml:space="preserve"> </v>
      </c>
      <c r="C59" s="299" t="str">
        <f>IF('S. Listesi'!G56=0," ",'S. Listesi'!G56)</f>
        <v xml:space="preserve"> </v>
      </c>
      <c r="D59" s="300"/>
      <c r="E59" s="301"/>
      <c r="F59" s="133"/>
      <c r="G59" s="133"/>
      <c r="H59" s="133"/>
      <c r="I59" s="133"/>
      <c r="J59" s="133"/>
      <c r="K59" s="133"/>
      <c r="L59" s="133"/>
      <c r="M59" s="133"/>
      <c r="N59" s="133"/>
      <c r="O59" s="133"/>
      <c r="P59" s="133"/>
      <c r="Q59" s="133"/>
      <c r="R59" s="133"/>
      <c r="S59" s="133"/>
      <c r="T59" s="133"/>
      <c r="U59" s="133"/>
      <c r="V59" s="133"/>
      <c r="W59" s="133"/>
      <c r="X59" s="133"/>
      <c r="Y59" s="133"/>
      <c r="Z59" s="17" t="str">
        <f t="shared" si="2"/>
        <v xml:space="preserve"> </v>
      </c>
      <c r="AA59" s="17" t="str">
        <f t="shared" si="1"/>
        <v xml:space="preserve"> </v>
      </c>
    </row>
    <row r="60" spans="1:27" ht="12" customHeight="1" x14ac:dyDescent="0.25">
      <c r="A60" s="32" t="str">
        <f>'S. Listesi'!E57</f>
        <v xml:space="preserve"> </v>
      </c>
      <c r="B60" s="33" t="str">
        <f>IF('S. Listesi'!F57=0," ",'S. Listesi'!F57)</f>
        <v xml:space="preserve"> </v>
      </c>
      <c r="C60" s="299" t="str">
        <f>IF('S. Listesi'!G57=0," ",'S. Listesi'!G57)</f>
        <v xml:space="preserve"> </v>
      </c>
      <c r="D60" s="300"/>
      <c r="E60" s="301"/>
      <c r="F60" s="122"/>
      <c r="G60" s="122"/>
      <c r="H60" s="122"/>
      <c r="I60" s="122"/>
      <c r="J60" s="122"/>
      <c r="K60" s="122"/>
      <c r="L60" s="122"/>
      <c r="M60" s="122"/>
      <c r="N60" s="122"/>
      <c r="O60" s="122"/>
      <c r="P60" s="122"/>
      <c r="Q60" s="122"/>
      <c r="R60" s="122"/>
      <c r="S60" s="122"/>
      <c r="T60" s="122"/>
      <c r="U60" s="122"/>
      <c r="V60" s="122"/>
      <c r="W60" s="122"/>
      <c r="X60" s="122"/>
      <c r="Y60" s="122"/>
      <c r="Z60" s="17" t="str">
        <f t="shared" si="2"/>
        <v xml:space="preserve"> </v>
      </c>
      <c r="AA60" s="17" t="str">
        <f t="shared" si="1"/>
        <v xml:space="preserve"> </v>
      </c>
    </row>
    <row r="61" spans="1:27" ht="12" customHeight="1" x14ac:dyDescent="0.25">
      <c r="A61" s="32" t="str">
        <f>'S. Listesi'!E58</f>
        <v xml:space="preserve"> </v>
      </c>
      <c r="B61" s="33" t="str">
        <f>IF('S. Listesi'!F58=0," ",'S. Listesi'!F58)</f>
        <v xml:space="preserve"> </v>
      </c>
      <c r="C61" s="299" t="str">
        <f>IF('S. Listesi'!G58=0," ",'S. Listesi'!G58)</f>
        <v xml:space="preserve"> </v>
      </c>
      <c r="D61" s="300"/>
      <c r="E61" s="301"/>
      <c r="F61" s="133"/>
      <c r="G61" s="133"/>
      <c r="H61" s="133"/>
      <c r="I61" s="133"/>
      <c r="J61" s="133"/>
      <c r="K61" s="133"/>
      <c r="L61" s="133"/>
      <c r="M61" s="133"/>
      <c r="N61" s="133"/>
      <c r="O61" s="133"/>
      <c r="P61" s="133"/>
      <c r="Q61" s="133"/>
      <c r="R61" s="133"/>
      <c r="S61" s="133"/>
      <c r="T61" s="133"/>
      <c r="U61" s="133"/>
      <c r="V61" s="133"/>
      <c r="W61" s="133"/>
      <c r="X61" s="133"/>
      <c r="Y61" s="133"/>
      <c r="Z61" s="17" t="str">
        <f t="shared" si="2"/>
        <v xml:space="preserve"> </v>
      </c>
      <c r="AA61" s="17" t="str">
        <f t="shared" si="1"/>
        <v xml:space="preserve"> </v>
      </c>
    </row>
    <row r="62" spans="1:27" ht="12" customHeight="1" x14ac:dyDescent="0.25">
      <c r="A62" s="32" t="str">
        <f>'S. Listesi'!E59</f>
        <v xml:space="preserve"> </v>
      </c>
      <c r="B62" s="33" t="str">
        <f>IF('S. Listesi'!F59=0," ",'S. Listesi'!F59)</f>
        <v xml:space="preserve"> </v>
      </c>
      <c r="C62" s="299" t="str">
        <f>IF('S. Listesi'!G59=0," ",'S. Listesi'!G59)</f>
        <v xml:space="preserve"> </v>
      </c>
      <c r="D62" s="300"/>
      <c r="E62" s="301"/>
      <c r="F62" s="122"/>
      <c r="G62" s="122"/>
      <c r="H62" s="122"/>
      <c r="I62" s="122"/>
      <c r="J62" s="122"/>
      <c r="K62" s="122"/>
      <c r="L62" s="122"/>
      <c r="M62" s="122"/>
      <c r="N62" s="122"/>
      <c r="O62" s="122"/>
      <c r="P62" s="122"/>
      <c r="Q62" s="122"/>
      <c r="R62" s="122"/>
      <c r="S62" s="122"/>
      <c r="T62" s="122"/>
      <c r="U62" s="122"/>
      <c r="V62" s="122"/>
      <c r="W62" s="122"/>
      <c r="X62" s="122"/>
      <c r="Y62" s="122"/>
      <c r="Z62" s="17" t="str">
        <f t="shared" si="2"/>
        <v xml:space="preserve"> </v>
      </c>
      <c r="AA62" s="17" t="str">
        <f t="shared" si="1"/>
        <v xml:space="preserve"> </v>
      </c>
    </row>
    <row r="63" spans="1:27" ht="12" customHeight="1" x14ac:dyDescent="0.25">
      <c r="A63" s="32" t="str">
        <f>'S. Listesi'!E60</f>
        <v xml:space="preserve"> </v>
      </c>
      <c r="B63" s="33" t="str">
        <f>IF('S. Listesi'!F60=0," ",'S. Listesi'!F60)</f>
        <v xml:space="preserve"> </v>
      </c>
      <c r="C63" s="299" t="str">
        <f>IF('S. Listesi'!G60=0," ",'S. Listesi'!G60)</f>
        <v xml:space="preserve"> </v>
      </c>
      <c r="D63" s="300"/>
      <c r="E63" s="301"/>
      <c r="F63" s="133"/>
      <c r="G63" s="133"/>
      <c r="H63" s="133"/>
      <c r="I63" s="133"/>
      <c r="J63" s="133"/>
      <c r="K63" s="133"/>
      <c r="L63" s="133"/>
      <c r="M63" s="133"/>
      <c r="N63" s="133"/>
      <c r="O63" s="133"/>
      <c r="P63" s="133"/>
      <c r="Q63" s="133"/>
      <c r="R63" s="133"/>
      <c r="S63" s="133"/>
      <c r="T63" s="133"/>
      <c r="U63" s="133"/>
      <c r="V63" s="133"/>
      <c r="W63" s="133"/>
      <c r="X63" s="133"/>
      <c r="Y63" s="133"/>
      <c r="Z63" s="17" t="str">
        <f t="shared" si="2"/>
        <v xml:space="preserve"> </v>
      </c>
      <c r="AA63" s="17" t="str">
        <f t="shared" si="1"/>
        <v xml:space="preserve"> </v>
      </c>
    </row>
    <row r="64" spans="1:27" ht="12" customHeight="1" x14ac:dyDescent="0.25">
      <c r="A64" s="32" t="str">
        <f>'S. Listesi'!E61</f>
        <v xml:space="preserve"> </v>
      </c>
      <c r="B64" s="33" t="str">
        <f>IF('S. Listesi'!F61=0," ",'S. Listesi'!F61)</f>
        <v xml:space="preserve"> </v>
      </c>
      <c r="C64" s="299" t="str">
        <f>IF('S. Listesi'!G61=0," ",'S. Listesi'!G61)</f>
        <v xml:space="preserve"> </v>
      </c>
      <c r="D64" s="300"/>
      <c r="E64" s="301"/>
      <c r="F64" s="122"/>
      <c r="G64" s="122"/>
      <c r="H64" s="122"/>
      <c r="I64" s="122"/>
      <c r="J64" s="122"/>
      <c r="K64" s="122"/>
      <c r="L64" s="133"/>
      <c r="M64" s="122"/>
      <c r="N64" s="122"/>
      <c r="O64" s="122"/>
      <c r="P64" s="122"/>
      <c r="Q64" s="122"/>
      <c r="R64" s="122"/>
      <c r="S64" s="122"/>
      <c r="T64" s="122"/>
      <c r="U64" s="122"/>
      <c r="V64" s="122"/>
      <c r="W64" s="122"/>
      <c r="X64" s="122"/>
      <c r="Y64" s="122"/>
      <c r="Z64" s="17" t="str">
        <f t="shared" si="2"/>
        <v xml:space="preserve"> </v>
      </c>
      <c r="AA64" s="17" t="str">
        <f t="shared" si="1"/>
        <v xml:space="preserve"> </v>
      </c>
    </row>
    <row r="65" spans="1:27" ht="12" customHeight="1" x14ac:dyDescent="0.25">
      <c r="A65" s="32" t="str">
        <f>'S. Listesi'!E62</f>
        <v xml:space="preserve"> </v>
      </c>
      <c r="B65" s="33" t="str">
        <f>IF('S. Listesi'!F62=0," ",'S. Listesi'!F62)</f>
        <v xml:space="preserve"> </v>
      </c>
      <c r="C65" s="299" t="str">
        <f>IF('S. Listesi'!G62=0," ",'S. Listesi'!G62)</f>
        <v xml:space="preserve"> </v>
      </c>
      <c r="D65" s="300"/>
      <c r="E65" s="301"/>
      <c r="F65" s="133"/>
      <c r="G65" s="133"/>
      <c r="H65" s="133"/>
      <c r="I65" s="133"/>
      <c r="J65" s="133"/>
      <c r="K65" s="133"/>
      <c r="L65" s="133"/>
      <c r="M65" s="133"/>
      <c r="N65" s="133"/>
      <c r="O65" s="133"/>
      <c r="P65" s="133"/>
      <c r="Q65" s="133"/>
      <c r="R65" s="133"/>
      <c r="S65" s="133"/>
      <c r="T65" s="133"/>
      <c r="U65" s="133"/>
      <c r="V65" s="133"/>
      <c r="W65" s="133"/>
      <c r="X65" s="133"/>
      <c r="Y65" s="133"/>
      <c r="Z65" s="17" t="str">
        <f t="shared" si="2"/>
        <v xml:space="preserve"> </v>
      </c>
      <c r="AA65" s="17" t="str">
        <f t="shared" si="1"/>
        <v xml:space="preserve"> </v>
      </c>
    </row>
    <row r="66" spans="1:27" ht="12" customHeight="1" x14ac:dyDescent="0.25">
      <c r="A66" s="32" t="str">
        <f>'S. Listesi'!E63</f>
        <v xml:space="preserve"> </v>
      </c>
      <c r="B66" s="33" t="str">
        <f>IF('S. Listesi'!F63=0," ",'S. Listesi'!F63)</f>
        <v xml:space="preserve"> </v>
      </c>
      <c r="C66" s="299" t="str">
        <f>IF('S. Listesi'!G63=0," ",'S. Listesi'!G63)</f>
        <v xml:space="preserve"> </v>
      </c>
      <c r="D66" s="300"/>
      <c r="E66" s="301"/>
      <c r="F66" s="122"/>
      <c r="G66" s="122"/>
      <c r="H66" s="122"/>
      <c r="I66" s="122"/>
      <c r="J66" s="122"/>
      <c r="K66" s="122"/>
      <c r="L66" s="133"/>
      <c r="M66" s="122"/>
      <c r="N66" s="122"/>
      <c r="O66" s="122"/>
      <c r="P66" s="122"/>
      <c r="Q66" s="122"/>
      <c r="R66" s="122"/>
      <c r="S66" s="122"/>
      <c r="T66" s="122"/>
      <c r="U66" s="122"/>
      <c r="V66" s="122"/>
      <c r="W66" s="122"/>
      <c r="X66" s="122"/>
      <c r="Y66" s="122"/>
      <c r="Z66" s="17" t="str">
        <f t="shared" si="2"/>
        <v xml:space="preserve"> </v>
      </c>
      <c r="AA66" s="17" t="str">
        <f t="shared" si="1"/>
        <v xml:space="preserve"> </v>
      </c>
    </row>
    <row r="67" spans="1:27" ht="12" customHeight="1" x14ac:dyDescent="0.25">
      <c r="A67" s="32" t="str">
        <f>'S. Listesi'!E64</f>
        <v xml:space="preserve"> </v>
      </c>
      <c r="B67" s="33" t="str">
        <f>IF('S. Listesi'!F64=0," ",'S. Listesi'!F64)</f>
        <v xml:space="preserve"> </v>
      </c>
      <c r="C67" s="299" t="str">
        <f>IF('S. Listesi'!G64=0," ",'S. Listesi'!G64)</f>
        <v xml:space="preserve"> </v>
      </c>
      <c r="D67" s="300"/>
      <c r="E67" s="301"/>
      <c r="F67" s="133"/>
      <c r="G67" s="133"/>
      <c r="H67" s="133"/>
      <c r="I67" s="133"/>
      <c r="J67" s="133"/>
      <c r="K67" s="133"/>
      <c r="L67" s="133"/>
      <c r="M67" s="133"/>
      <c r="N67" s="133"/>
      <c r="O67" s="133"/>
      <c r="P67" s="133"/>
      <c r="Q67" s="133"/>
      <c r="R67" s="133"/>
      <c r="S67" s="133"/>
      <c r="T67" s="133"/>
      <c r="U67" s="133"/>
      <c r="V67" s="133"/>
      <c r="W67" s="133"/>
      <c r="X67" s="133"/>
      <c r="Y67" s="133"/>
      <c r="Z67" s="17" t="str">
        <f t="shared" si="2"/>
        <v xml:space="preserve"> </v>
      </c>
      <c r="AA67" s="17" t="str">
        <f t="shared" si="1"/>
        <v xml:space="preserve"> </v>
      </c>
    </row>
    <row r="68" spans="1:27" ht="12" customHeight="1" x14ac:dyDescent="0.25">
      <c r="A68" s="32" t="str">
        <f>'S. Listesi'!E65</f>
        <v xml:space="preserve"> </v>
      </c>
      <c r="B68" s="33" t="str">
        <f>IF('S. Listesi'!F65=0," ",'S. Listesi'!F65)</f>
        <v xml:space="preserve"> </v>
      </c>
      <c r="C68" s="299" t="str">
        <f>IF('S. Listesi'!G65=0," ",'S. Listesi'!G65)</f>
        <v xml:space="preserve"> </v>
      </c>
      <c r="D68" s="300"/>
      <c r="E68" s="301"/>
      <c r="F68" s="122"/>
      <c r="G68" s="133"/>
      <c r="H68" s="133"/>
      <c r="I68" s="133"/>
      <c r="J68" s="133"/>
      <c r="K68" s="133"/>
      <c r="L68" s="133"/>
      <c r="M68" s="133"/>
      <c r="N68" s="133"/>
      <c r="O68" s="133"/>
      <c r="P68" s="133"/>
      <c r="Q68" s="133"/>
      <c r="R68" s="133"/>
      <c r="S68" s="133"/>
      <c r="T68" s="133"/>
      <c r="U68" s="133"/>
      <c r="V68" s="133"/>
      <c r="W68" s="133"/>
      <c r="X68" s="133"/>
      <c r="Y68" s="133"/>
      <c r="Z68" s="17" t="str">
        <f t="shared" si="2"/>
        <v xml:space="preserve"> </v>
      </c>
      <c r="AA68" s="17" t="str">
        <f t="shared" si="1"/>
        <v xml:space="preserve"> </v>
      </c>
    </row>
    <row r="69" spans="1:27" ht="12" customHeight="1" x14ac:dyDescent="0.25">
      <c r="A69" s="32" t="str">
        <f>'S. Listesi'!E66</f>
        <v xml:space="preserve"> </v>
      </c>
      <c r="B69" s="33" t="str">
        <f>IF('S. Listesi'!F66=0," ",'S. Listesi'!F66)</f>
        <v xml:space="preserve"> </v>
      </c>
      <c r="C69" s="299" t="str">
        <f>IF('S. Listesi'!G66=0," ",'S. Listesi'!G66)</f>
        <v xml:space="preserve"> </v>
      </c>
      <c r="D69" s="300"/>
      <c r="E69" s="301"/>
      <c r="F69" s="122"/>
      <c r="G69" s="133"/>
      <c r="H69" s="133"/>
      <c r="I69" s="133"/>
      <c r="J69" s="133"/>
      <c r="K69" s="133"/>
      <c r="L69" s="133"/>
      <c r="M69" s="133"/>
      <c r="N69" s="133"/>
      <c r="O69" s="133"/>
      <c r="P69" s="133"/>
      <c r="Q69" s="133"/>
      <c r="R69" s="133"/>
      <c r="S69" s="133"/>
      <c r="T69" s="133"/>
      <c r="U69" s="133"/>
      <c r="V69" s="133"/>
      <c r="W69" s="133"/>
      <c r="X69" s="133"/>
      <c r="Y69" s="133"/>
      <c r="Z69" s="17" t="str">
        <f t="shared" si="2"/>
        <v xml:space="preserve"> </v>
      </c>
      <c r="AA69" s="17" t="str">
        <f t="shared" si="1"/>
        <v xml:space="preserve"> </v>
      </c>
    </row>
    <row r="70" spans="1:27" ht="12" customHeight="1" x14ac:dyDescent="0.25">
      <c r="A70" s="32" t="str">
        <f>'S. Listesi'!E67</f>
        <v xml:space="preserve"> </v>
      </c>
      <c r="B70" s="33" t="str">
        <f>IF('S. Listesi'!F67=0," ",'S. Listesi'!F67)</f>
        <v xml:space="preserve"> </v>
      </c>
      <c r="C70" s="299" t="str">
        <f>IF('S. Listesi'!G67=0," ",'S. Listesi'!G67)</f>
        <v xml:space="preserve"> </v>
      </c>
      <c r="D70" s="300"/>
      <c r="E70" s="301"/>
      <c r="F70" s="122"/>
      <c r="G70" s="133"/>
      <c r="H70" s="122"/>
      <c r="I70" s="133"/>
      <c r="J70" s="122"/>
      <c r="K70" s="122"/>
      <c r="L70" s="133"/>
      <c r="M70" s="122"/>
      <c r="N70" s="122"/>
      <c r="O70" s="122"/>
      <c r="P70" s="122"/>
      <c r="Q70" s="122"/>
      <c r="R70" s="122"/>
      <c r="S70" s="122"/>
      <c r="T70" s="122"/>
      <c r="U70" s="122"/>
      <c r="V70" s="122"/>
      <c r="W70" s="122"/>
      <c r="X70" s="122"/>
      <c r="Y70" s="122"/>
      <c r="Z70" s="17" t="str">
        <f t="shared" si="2"/>
        <v xml:space="preserve"> </v>
      </c>
      <c r="AA70" s="17" t="str">
        <f t="shared" si="1"/>
        <v xml:space="preserve"> </v>
      </c>
    </row>
    <row r="71" spans="1:27" ht="12" customHeight="1" x14ac:dyDescent="0.25">
      <c r="A71" s="32" t="str">
        <f>'S. Listesi'!E68</f>
        <v xml:space="preserve"> </v>
      </c>
      <c r="B71" s="33" t="str">
        <f>IF('S. Listesi'!F68=0," ",'S. Listesi'!F68)</f>
        <v xml:space="preserve"> </v>
      </c>
      <c r="C71" s="299" t="str">
        <f>IF('S. Listesi'!G68=0," ",'S. Listesi'!G68)</f>
        <v xml:space="preserve"> </v>
      </c>
      <c r="D71" s="300"/>
      <c r="E71" s="301"/>
      <c r="F71" s="122"/>
      <c r="G71" s="133"/>
      <c r="H71" s="133"/>
      <c r="I71" s="133"/>
      <c r="J71" s="133"/>
      <c r="K71" s="133"/>
      <c r="L71" s="133"/>
      <c r="M71" s="133"/>
      <c r="N71" s="133"/>
      <c r="O71" s="133"/>
      <c r="P71" s="133"/>
      <c r="Q71" s="133"/>
      <c r="R71" s="133"/>
      <c r="S71" s="133"/>
      <c r="T71" s="133"/>
      <c r="U71" s="133"/>
      <c r="V71" s="133"/>
      <c r="W71" s="133"/>
      <c r="X71" s="133"/>
      <c r="Y71" s="133"/>
      <c r="Z71" s="17" t="str">
        <f t="shared" ref="Z71:Z75" si="3">IF(COUNTBLANK(F71:Y71)=COLUMNS(F71:Y71)," ",IF(SUM(F71:Y71)=0,0,SUM(F71:Y71)))</f>
        <v xml:space="preserve"> </v>
      </c>
      <c r="AA71" s="17" t="str">
        <f t="shared" si="1"/>
        <v xml:space="preserve"> </v>
      </c>
    </row>
    <row r="72" spans="1:27" ht="12" customHeight="1" x14ac:dyDescent="0.25">
      <c r="A72" s="32" t="str">
        <f>'S. Listesi'!E69</f>
        <v xml:space="preserve"> </v>
      </c>
      <c r="B72" s="33" t="str">
        <f>IF('S. Listesi'!F69=0," ",'S. Listesi'!F69)</f>
        <v xml:space="preserve"> </v>
      </c>
      <c r="C72" s="299" t="str">
        <f>IF('S. Listesi'!G69=0," ",'S. Listesi'!G69)</f>
        <v xml:space="preserve"> </v>
      </c>
      <c r="D72" s="300"/>
      <c r="E72" s="301"/>
      <c r="F72" s="122"/>
      <c r="G72" s="133"/>
      <c r="H72" s="133"/>
      <c r="I72" s="133"/>
      <c r="J72" s="133"/>
      <c r="K72" s="133"/>
      <c r="L72" s="133"/>
      <c r="M72" s="133"/>
      <c r="N72" s="133"/>
      <c r="O72" s="133"/>
      <c r="P72" s="122"/>
      <c r="Q72" s="122"/>
      <c r="R72" s="122"/>
      <c r="S72" s="122"/>
      <c r="T72" s="122"/>
      <c r="U72" s="122"/>
      <c r="V72" s="122"/>
      <c r="W72" s="122"/>
      <c r="X72" s="122"/>
      <c r="Y72" s="122"/>
      <c r="Z72" s="17" t="str">
        <f t="shared" si="3"/>
        <v xml:space="preserve"> </v>
      </c>
      <c r="AA72" s="17" t="str">
        <f t="shared" ref="AA72:AA135" si="4">IF(Z72=" "," ",IF(Z72&gt;=85,5,IF(Z72&gt;=70,4,IF(Z72&gt;=60,3,IF(Z72&gt;=50,2,IF(Z72&gt;=0,1,0))))))</f>
        <v xml:space="preserve"> </v>
      </c>
    </row>
    <row r="73" spans="1:27" ht="12" customHeight="1" x14ac:dyDescent="0.25">
      <c r="A73" s="32" t="str">
        <f>'S. Listesi'!E70</f>
        <v xml:space="preserve"> </v>
      </c>
      <c r="B73" s="33" t="str">
        <f>IF('S. Listesi'!F70=0," ",'S. Listesi'!F70)</f>
        <v xml:space="preserve"> </v>
      </c>
      <c r="C73" s="299" t="str">
        <f>IF('S. Listesi'!G70=0," ",'S. Listesi'!G70)</f>
        <v xml:space="preserve"> </v>
      </c>
      <c r="D73" s="300"/>
      <c r="E73" s="301"/>
      <c r="F73" s="122"/>
      <c r="G73" s="133"/>
      <c r="H73" s="133"/>
      <c r="I73" s="133"/>
      <c r="J73" s="133"/>
      <c r="K73" s="133"/>
      <c r="L73" s="133"/>
      <c r="M73" s="133"/>
      <c r="N73" s="133"/>
      <c r="O73" s="133"/>
      <c r="P73" s="133"/>
      <c r="Q73" s="133"/>
      <c r="R73" s="133"/>
      <c r="S73" s="133"/>
      <c r="T73" s="133"/>
      <c r="U73" s="133"/>
      <c r="V73" s="133"/>
      <c r="W73" s="133"/>
      <c r="X73" s="133"/>
      <c r="Y73" s="133"/>
      <c r="Z73" s="17" t="str">
        <f t="shared" si="3"/>
        <v xml:space="preserve"> </v>
      </c>
      <c r="AA73" s="17" t="str">
        <f t="shared" si="4"/>
        <v xml:space="preserve"> </v>
      </c>
    </row>
    <row r="74" spans="1:27" ht="12" customHeight="1" x14ac:dyDescent="0.25">
      <c r="A74" s="32" t="str">
        <f>'S. Listesi'!E71</f>
        <v xml:space="preserve"> </v>
      </c>
      <c r="B74" s="33" t="str">
        <f>IF('S. Listesi'!F71=0," ",'S. Listesi'!F71)</f>
        <v xml:space="preserve"> </v>
      </c>
      <c r="C74" s="299" t="str">
        <f>IF('S. Listesi'!G71=0," ",'S. Listesi'!G71)</f>
        <v xml:space="preserve"> </v>
      </c>
      <c r="D74" s="300"/>
      <c r="E74" s="301"/>
      <c r="F74" s="122"/>
      <c r="G74" s="133"/>
      <c r="H74" s="122"/>
      <c r="I74" s="133"/>
      <c r="J74" s="122"/>
      <c r="K74" s="122"/>
      <c r="L74" s="133"/>
      <c r="M74" s="122"/>
      <c r="N74" s="122"/>
      <c r="O74" s="122"/>
      <c r="P74" s="122"/>
      <c r="Q74" s="122"/>
      <c r="R74" s="122"/>
      <c r="S74" s="122"/>
      <c r="T74" s="122"/>
      <c r="U74" s="122"/>
      <c r="V74" s="122"/>
      <c r="W74" s="122"/>
      <c r="X74" s="122"/>
      <c r="Y74" s="122"/>
      <c r="Z74" s="17" t="str">
        <f t="shared" si="3"/>
        <v xml:space="preserve"> </v>
      </c>
      <c r="AA74" s="17" t="str">
        <f t="shared" si="4"/>
        <v xml:space="preserve"> </v>
      </c>
    </row>
    <row r="75" spans="1:27" ht="12" customHeight="1" x14ac:dyDescent="0.25">
      <c r="A75" s="32" t="str">
        <f>'S. Listesi'!E72</f>
        <v xml:space="preserve"> </v>
      </c>
      <c r="B75" s="33" t="str">
        <f>IF('S. Listesi'!F72=0," ",'S. Listesi'!F72)</f>
        <v xml:space="preserve"> </v>
      </c>
      <c r="C75" s="299" t="str">
        <f>IF('S. Listesi'!G72=0," ",'S. Listesi'!G72)</f>
        <v xml:space="preserve"> </v>
      </c>
      <c r="D75" s="300"/>
      <c r="E75" s="301"/>
      <c r="F75" s="122"/>
      <c r="G75" s="133"/>
      <c r="H75" s="133"/>
      <c r="I75" s="133"/>
      <c r="J75" s="133"/>
      <c r="K75" s="133"/>
      <c r="L75" s="133"/>
      <c r="M75" s="133"/>
      <c r="N75" s="133"/>
      <c r="O75" s="133"/>
      <c r="P75" s="133"/>
      <c r="Q75" s="133"/>
      <c r="R75" s="133"/>
      <c r="S75" s="133"/>
      <c r="T75" s="133"/>
      <c r="U75" s="133"/>
      <c r="V75" s="133"/>
      <c r="W75" s="133"/>
      <c r="X75" s="133"/>
      <c r="Y75" s="133"/>
      <c r="Z75" s="17" t="str">
        <f t="shared" si="3"/>
        <v xml:space="preserve"> </v>
      </c>
      <c r="AA75" s="17" t="str">
        <f t="shared" si="4"/>
        <v xml:space="preserve"> </v>
      </c>
    </row>
    <row r="76" spans="1:27" ht="12" customHeight="1" x14ac:dyDescent="0.25">
      <c r="A76" s="32" t="str">
        <f>'S. Listesi'!E73</f>
        <v xml:space="preserve"> </v>
      </c>
      <c r="B76" s="33" t="str">
        <f>IF('S. Listesi'!F73=0," ",'S. Listesi'!F73)</f>
        <v xml:space="preserve"> </v>
      </c>
      <c r="C76" s="299" t="str">
        <f>IF('S. Listesi'!G73=0," ",'S. Listesi'!G73)</f>
        <v xml:space="preserve"> </v>
      </c>
      <c r="D76" s="300"/>
      <c r="E76" s="301"/>
      <c r="F76" s="122"/>
      <c r="G76" s="133"/>
      <c r="H76" s="122"/>
      <c r="I76" s="122"/>
      <c r="J76" s="122"/>
      <c r="K76" s="122"/>
      <c r="L76" s="133"/>
      <c r="M76" s="122"/>
      <c r="N76" s="122"/>
      <c r="O76" s="122"/>
      <c r="P76" s="122"/>
      <c r="Q76" s="122"/>
      <c r="R76" s="122"/>
      <c r="S76" s="122"/>
      <c r="T76" s="122"/>
      <c r="U76" s="122"/>
      <c r="V76" s="122"/>
      <c r="W76" s="122"/>
      <c r="X76" s="122"/>
      <c r="Y76" s="122"/>
      <c r="Z76" s="17" t="str">
        <f t="shared" ref="Z76:Z117" si="5">IF(COUNTBLANK(F76:Y76)=COLUMNS(F76:Y76)," ",IF(SUM(F76:Y76)=0,0,SUM(F76:Y76)))</f>
        <v xml:space="preserve"> </v>
      </c>
      <c r="AA76" s="17" t="str">
        <f t="shared" si="4"/>
        <v xml:space="preserve"> </v>
      </c>
    </row>
    <row r="77" spans="1:27" ht="12" customHeight="1" x14ac:dyDescent="0.25">
      <c r="A77" s="32" t="str">
        <f>'S. Listesi'!E74</f>
        <v xml:space="preserve"> </v>
      </c>
      <c r="B77" s="33" t="str">
        <f>IF('S. Listesi'!F74=0," ",'S. Listesi'!F74)</f>
        <v xml:space="preserve"> </v>
      </c>
      <c r="C77" s="299" t="str">
        <f>IF('S. Listesi'!G74=0," ",'S. Listesi'!G74)</f>
        <v xml:space="preserve"> </v>
      </c>
      <c r="D77" s="300"/>
      <c r="E77" s="301"/>
      <c r="F77" s="122"/>
      <c r="G77" s="133"/>
      <c r="H77" s="133"/>
      <c r="I77" s="133"/>
      <c r="J77" s="133"/>
      <c r="K77" s="133"/>
      <c r="L77" s="133"/>
      <c r="M77" s="133"/>
      <c r="N77" s="133"/>
      <c r="O77" s="133"/>
      <c r="P77" s="133"/>
      <c r="Q77" s="133"/>
      <c r="R77" s="133"/>
      <c r="S77" s="133"/>
      <c r="T77" s="133"/>
      <c r="U77" s="133"/>
      <c r="V77" s="133"/>
      <c r="W77" s="133"/>
      <c r="X77" s="133"/>
      <c r="Y77" s="133"/>
      <c r="Z77" s="17" t="str">
        <f t="shared" si="5"/>
        <v xml:space="preserve"> </v>
      </c>
      <c r="AA77" s="17" t="str">
        <f t="shared" si="4"/>
        <v xml:space="preserve"> </v>
      </c>
    </row>
    <row r="78" spans="1:27" ht="12" customHeight="1" x14ac:dyDescent="0.25">
      <c r="A78" s="32" t="str">
        <f>'S. Listesi'!E75</f>
        <v xml:space="preserve"> </v>
      </c>
      <c r="B78" s="33" t="str">
        <f>IF('S. Listesi'!F75=0," ",'S. Listesi'!F75)</f>
        <v xml:space="preserve"> </v>
      </c>
      <c r="C78" s="299" t="str">
        <f>IF('S. Listesi'!G75=0," ",'S. Listesi'!G75)</f>
        <v xml:space="preserve"> </v>
      </c>
      <c r="D78" s="300"/>
      <c r="E78" s="301"/>
      <c r="F78" s="122"/>
      <c r="G78" s="133"/>
      <c r="H78" s="122"/>
      <c r="I78" s="122"/>
      <c r="J78" s="122"/>
      <c r="K78" s="122"/>
      <c r="L78" s="133"/>
      <c r="M78" s="122"/>
      <c r="N78" s="122"/>
      <c r="O78" s="122"/>
      <c r="P78" s="122"/>
      <c r="Q78" s="122"/>
      <c r="R78" s="122"/>
      <c r="S78" s="122"/>
      <c r="T78" s="122"/>
      <c r="U78" s="122"/>
      <c r="V78" s="122"/>
      <c r="W78" s="122"/>
      <c r="X78" s="122"/>
      <c r="Y78" s="122"/>
      <c r="Z78" s="17" t="str">
        <f t="shared" si="5"/>
        <v xml:space="preserve"> </v>
      </c>
      <c r="AA78" s="17" t="str">
        <f t="shared" si="4"/>
        <v xml:space="preserve"> </v>
      </c>
    </row>
    <row r="79" spans="1:27" ht="12" customHeight="1" x14ac:dyDescent="0.25">
      <c r="A79" s="32" t="str">
        <f>'S. Listesi'!E76</f>
        <v xml:space="preserve"> </v>
      </c>
      <c r="B79" s="33" t="str">
        <f>IF('S. Listesi'!F76=0," ",'S. Listesi'!F76)</f>
        <v xml:space="preserve"> </v>
      </c>
      <c r="C79" s="299" t="str">
        <f>IF('S. Listesi'!G76=0," ",'S. Listesi'!G76)</f>
        <v xml:space="preserve"> </v>
      </c>
      <c r="D79" s="300"/>
      <c r="E79" s="301"/>
      <c r="F79" s="133"/>
      <c r="G79" s="133"/>
      <c r="H79" s="133"/>
      <c r="I79" s="133"/>
      <c r="J79" s="133"/>
      <c r="K79" s="133"/>
      <c r="L79" s="133"/>
      <c r="M79" s="133"/>
      <c r="N79" s="133"/>
      <c r="O79" s="133"/>
      <c r="P79" s="133"/>
      <c r="Q79" s="133"/>
      <c r="R79" s="133"/>
      <c r="S79" s="133"/>
      <c r="T79" s="133"/>
      <c r="U79" s="133"/>
      <c r="V79" s="133"/>
      <c r="W79" s="133"/>
      <c r="X79" s="133"/>
      <c r="Y79" s="133"/>
      <c r="Z79" s="17" t="str">
        <f t="shared" si="5"/>
        <v xml:space="preserve"> </v>
      </c>
      <c r="AA79" s="17" t="str">
        <f t="shared" si="4"/>
        <v xml:space="preserve"> </v>
      </c>
    </row>
    <row r="80" spans="1:27" ht="12" customHeight="1" x14ac:dyDescent="0.25">
      <c r="A80" s="32" t="str">
        <f>'S. Listesi'!E77</f>
        <v xml:space="preserve"> </v>
      </c>
      <c r="B80" s="33" t="str">
        <f>IF('S. Listesi'!F77=0," ",'S. Listesi'!F77)</f>
        <v xml:space="preserve"> </v>
      </c>
      <c r="C80" s="299" t="str">
        <f>IF('S. Listesi'!G77=0," ",'S. Listesi'!G77)</f>
        <v xml:space="preserve"> </v>
      </c>
      <c r="D80" s="300"/>
      <c r="E80" s="301"/>
      <c r="F80" s="122"/>
      <c r="G80" s="133"/>
      <c r="H80" s="122"/>
      <c r="I80" s="122"/>
      <c r="J80" s="122"/>
      <c r="K80" s="122"/>
      <c r="L80" s="133"/>
      <c r="M80" s="122"/>
      <c r="N80" s="122"/>
      <c r="O80" s="122"/>
      <c r="P80" s="122"/>
      <c r="Q80" s="122"/>
      <c r="R80" s="122"/>
      <c r="S80" s="122"/>
      <c r="T80" s="122"/>
      <c r="U80" s="122"/>
      <c r="V80" s="122"/>
      <c r="W80" s="122"/>
      <c r="X80" s="122"/>
      <c r="Y80" s="122"/>
      <c r="Z80" s="17" t="str">
        <f t="shared" si="5"/>
        <v xml:space="preserve"> </v>
      </c>
      <c r="AA80" s="17" t="str">
        <f t="shared" si="4"/>
        <v xml:space="preserve"> </v>
      </c>
    </row>
    <row r="81" spans="1:27" ht="12" customHeight="1" x14ac:dyDescent="0.25">
      <c r="A81" s="32" t="str">
        <f>'S. Listesi'!E78</f>
        <v xml:space="preserve"> </v>
      </c>
      <c r="B81" s="33" t="str">
        <f>IF('S. Listesi'!F78=0," ",'S. Listesi'!F78)</f>
        <v xml:space="preserve"> </v>
      </c>
      <c r="C81" s="299" t="str">
        <f>IF('S. Listesi'!G78=0," ",'S. Listesi'!G78)</f>
        <v xml:space="preserve"> </v>
      </c>
      <c r="D81" s="300"/>
      <c r="E81" s="301"/>
      <c r="F81" s="133"/>
      <c r="G81" s="133"/>
      <c r="H81" s="133"/>
      <c r="I81" s="133"/>
      <c r="J81" s="133"/>
      <c r="K81" s="133"/>
      <c r="L81" s="133"/>
      <c r="M81" s="133"/>
      <c r="N81" s="133"/>
      <c r="O81" s="133"/>
      <c r="P81" s="133"/>
      <c r="Q81" s="133"/>
      <c r="R81" s="133"/>
      <c r="S81" s="133"/>
      <c r="T81" s="133"/>
      <c r="U81" s="133"/>
      <c r="V81" s="133"/>
      <c r="W81" s="133"/>
      <c r="X81" s="133"/>
      <c r="Y81" s="133"/>
      <c r="Z81" s="17" t="str">
        <f t="shared" si="5"/>
        <v xml:space="preserve"> </v>
      </c>
      <c r="AA81" s="17" t="str">
        <f t="shared" si="4"/>
        <v xml:space="preserve"> </v>
      </c>
    </row>
    <row r="82" spans="1:27" ht="12" customHeight="1" x14ac:dyDescent="0.25">
      <c r="A82" s="32" t="str">
        <f>'S. Listesi'!E79</f>
        <v xml:space="preserve"> </v>
      </c>
      <c r="B82" s="33" t="str">
        <f>IF('S. Listesi'!F79=0," ",'S. Listesi'!F79)</f>
        <v xml:space="preserve"> </v>
      </c>
      <c r="C82" s="299" t="str">
        <f>IF('S. Listesi'!G79=0," ",'S. Listesi'!G79)</f>
        <v xml:space="preserve"> </v>
      </c>
      <c r="D82" s="300"/>
      <c r="E82" s="301"/>
      <c r="F82" s="133"/>
      <c r="G82" s="133"/>
      <c r="H82" s="133"/>
      <c r="I82" s="133"/>
      <c r="J82" s="133"/>
      <c r="K82" s="133"/>
      <c r="L82" s="133"/>
      <c r="M82" s="133"/>
      <c r="N82" s="133"/>
      <c r="O82" s="133"/>
      <c r="P82" s="133"/>
      <c r="Q82" s="133"/>
      <c r="R82" s="133"/>
      <c r="S82" s="133"/>
      <c r="T82" s="133"/>
      <c r="U82" s="133"/>
      <c r="V82" s="133"/>
      <c r="W82" s="133"/>
      <c r="X82" s="133"/>
      <c r="Y82" s="133"/>
      <c r="Z82" s="17" t="str">
        <f t="shared" si="5"/>
        <v xml:space="preserve"> </v>
      </c>
      <c r="AA82" s="17" t="str">
        <f t="shared" si="4"/>
        <v xml:space="preserve"> </v>
      </c>
    </row>
    <row r="83" spans="1:27" ht="12" customHeight="1" x14ac:dyDescent="0.25">
      <c r="A83" s="32" t="str">
        <f>'S. Listesi'!E80</f>
        <v xml:space="preserve"> </v>
      </c>
      <c r="B83" s="33" t="str">
        <f>IF('S. Listesi'!F80=0," ",'S. Listesi'!F80)</f>
        <v xml:space="preserve"> </v>
      </c>
      <c r="C83" s="299" t="str">
        <f>IF('S. Listesi'!G80=0," ",'S. Listesi'!G80)</f>
        <v xml:space="preserve"> </v>
      </c>
      <c r="D83" s="300"/>
      <c r="E83" s="301"/>
      <c r="F83" s="122"/>
      <c r="G83" s="133"/>
      <c r="H83" s="133"/>
      <c r="I83" s="133"/>
      <c r="J83" s="133"/>
      <c r="K83" s="133"/>
      <c r="L83" s="133"/>
      <c r="M83" s="133"/>
      <c r="N83" s="133"/>
      <c r="O83" s="133"/>
      <c r="P83" s="133"/>
      <c r="Q83" s="133"/>
      <c r="R83" s="133"/>
      <c r="S83" s="133"/>
      <c r="T83" s="133"/>
      <c r="U83" s="133"/>
      <c r="V83" s="133"/>
      <c r="W83" s="133"/>
      <c r="X83" s="133"/>
      <c r="Y83" s="133"/>
      <c r="Z83" s="17" t="str">
        <f t="shared" si="5"/>
        <v xml:space="preserve"> </v>
      </c>
      <c r="AA83" s="17" t="str">
        <f t="shared" si="4"/>
        <v xml:space="preserve"> </v>
      </c>
    </row>
    <row r="84" spans="1:27" ht="12" customHeight="1" x14ac:dyDescent="0.25">
      <c r="A84" s="32" t="str">
        <f>'S. Listesi'!E81</f>
        <v xml:space="preserve"> </v>
      </c>
      <c r="B84" s="33" t="str">
        <f>IF('S. Listesi'!F81=0," ",'S. Listesi'!F81)</f>
        <v xml:space="preserve"> </v>
      </c>
      <c r="C84" s="299" t="str">
        <f>IF('S. Listesi'!G81=0," ",'S. Listesi'!G81)</f>
        <v xml:space="preserve"> </v>
      </c>
      <c r="D84" s="300"/>
      <c r="E84" s="301"/>
      <c r="F84" s="122"/>
      <c r="G84" s="133"/>
      <c r="H84" s="133"/>
      <c r="I84" s="133"/>
      <c r="J84" s="133"/>
      <c r="K84" s="133"/>
      <c r="L84" s="133"/>
      <c r="M84" s="133"/>
      <c r="N84" s="133"/>
      <c r="O84" s="133"/>
      <c r="P84" s="133"/>
      <c r="Q84" s="133"/>
      <c r="R84" s="133"/>
      <c r="S84" s="133"/>
      <c r="T84" s="133"/>
      <c r="U84" s="133"/>
      <c r="V84" s="133"/>
      <c r="W84" s="133"/>
      <c r="X84" s="133"/>
      <c r="Y84" s="133"/>
      <c r="Z84" s="17" t="str">
        <f t="shared" si="5"/>
        <v xml:space="preserve"> </v>
      </c>
      <c r="AA84" s="17" t="str">
        <f t="shared" si="4"/>
        <v xml:space="preserve"> </v>
      </c>
    </row>
    <row r="85" spans="1:27" ht="12" customHeight="1" x14ac:dyDescent="0.25">
      <c r="A85" s="32" t="str">
        <f>'S. Listesi'!E82</f>
        <v xml:space="preserve"> </v>
      </c>
      <c r="B85" s="33" t="str">
        <f>IF('S. Listesi'!F82=0," ",'S. Listesi'!F82)</f>
        <v xml:space="preserve"> </v>
      </c>
      <c r="C85" s="299" t="str">
        <f>IF('S. Listesi'!G82=0," ",'S. Listesi'!G82)</f>
        <v xml:space="preserve"> </v>
      </c>
      <c r="D85" s="300"/>
      <c r="E85" s="301"/>
      <c r="F85" s="122"/>
      <c r="G85" s="133"/>
      <c r="H85" s="122"/>
      <c r="I85" s="133"/>
      <c r="J85" s="122"/>
      <c r="K85" s="122"/>
      <c r="L85" s="133"/>
      <c r="M85" s="122"/>
      <c r="N85" s="122"/>
      <c r="O85" s="122"/>
      <c r="P85" s="122"/>
      <c r="Q85" s="122"/>
      <c r="R85" s="122"/>
      <c r="S85" s="122"/>
      <c r="T85" s="122"/>
      <c r="U85" s="122"/>
      <c r="V85" s="122"/>
      <c r="W85" s="122"/>
      <c r="X85" s="122"/>
      <c r="Y85" s="122"/>
      <c r="Z85" s="17" t="str">
        <f t="shared" si="5"/>
        <v xml:space="preserve"> </v>
      </c>
      <c r="AA85" s="17" t="str">
        <f t="shared" si="4"/>
        <v xml:space="preserve"> </v>
      </c>
    </row>
    <row r="86" spans="1:27" ht="12" customHeight="1" x14ac:dyDescent="0.25">
      <c r="A86" s="32" t="str">
        <f>'S. Listesi'!E83</f>
        <v xml:space="preserve"> </v>
      </c>
      <c r="B86" s="33" t="str">
        <f>IF('S. Listesi'!F83=0," ",'S. Listesi'!F83)</f>
        <v xml:space="preserve"> </v>
      </c>
      <c r="C86" s="299" t="str">
        <f>IF('S. Listesi'!G83=0," ",'S. Listesi'!G83)</f>
        <v xml:space="preserve"> </v>
      </c>
      <c r="D86" s="300"/>
      <c r="E86" s="301"/>
      <c r="F86" s="122"/>
      <c r="G86" s="133"/>
      <c r="H86" s="133"/>
      <c r="I86" s="133"/>
      <c r="J86" s="133"/>
      <c r="K86" s="133"/>
      <c r="L86" s="133"/>
      <c r="M86" s="133"/>
      <c r="N86" s="133"/>
      <c r="O86" s="133"/>
      <c r="P86" s="133"/>
      <c r="Q86" s="133"/>
      <c r="R86" s="133"/>
      <c r="S86" s="133"/>
      <c r="T86" s="133"/>
      <c r="U86" s="133"/>
      <c r="V86" s="133"/>
      <c r="W86" s="133"/>
      <c r="X86" s="133"/>
      <c r="Y86" s="133"/>
      <c r="Z86" s="17" t="str">
        <f t="shared" si="5"/>
        <v xml:space="preserve"> </v>
      </c>
      <c r="AA86" s="17" t="str">
        <f t="shared" si="4"/>
        <v xml:space="preserve"> </v>
      </c>
    </row>
    <row r="87" spans="1:27" ht="12" customHeight="1" x14ac:dyDescent="0.25">
      <c r="A87" s="32" t="str">
        <f>'S. Listesi'!E84</f>
        <v xml:space="preserve"> </v>
      </c>
      <c r="B87" s="33" t="str">
        <f>IF('S. Listesi'!F84=0," ",'S. Listesi'!F84)</f>
        <v xml:space="preserve"> </v>
      </c>
      <c r="C87" s="299" t="str">
        <f>IF('S. Listesi'!G84=0," ",'S. Listesi'!G84)</f>
        <v xml:space="preserve"> </v>
      </c>
      <c r="D87" s="300"/>
      <c r="E87" s="301"/>
      <c r="F87" s="122"/>
      <c r="G87" s="133"/>
      <c r="H87" s="133"/>
      <c r="I87" s="133"/>
      <c r="J87" s="133"/>
      <c r="K87" s="133"/>
      <c r="L87" s="133"/>
      <c r="M87" s="133"/>
      <c r="N87" s="133"/>
      <c r="O87" s="133"/>
      <c r="P87" s="122"/>
      <c r="Q87" s="122"/>
      <c r="R87" s="122"/>
      <c r="S87" s="122"/>
      <c r="T87" s="122"/>
      <c r="U87" s="122"/>
      <c r="V87" s="122"/>
      <c r="W87" s="122"/>
      <c r="X87" s="122"/>
      <c r="Y87" s="122"/>
      <c r="Z87" s="17" t="str">
        <f t="shared" si="5"/>
        <v xml:space="preserve"> </v>
      </c>
      <c r="AA87" s="17" t="str">
        <f t="shared" si="4"/>
        <v xml:space="preserve"> </v>
      </c>
    </row>
    <row r="88" spans="1:27" ht="12" customHeight="1" x14ac:dyDescent="0.25">
      <c r="A88" s="32" t="str">
        <f>'S. Listesi'!E85</f>
        <v xml:space="preserve"> </v>
      </c>
      <c r="B88" s="33" t="str">
        <f>IF('S. Listesi'!F85=0," ",'S. Listesi'!F85)</f>
        <v xml:space="preserve"> </v>
      </c>
      <c r="C88" s="299" t="str">
        <f>IF('S. Listesi'!G85=0," ",'S. Listesi'!G85)</f>
        <v xml:space="preserve"> </v>
      </c>
      <c r="D88" s="300"/>
      <c r="E88" s="301"/>
      <c r="F88" s="122"/>
      <c r="G88" s="133"/>
      <c r="H88" s="133"/>
      <c r="I88" s="133"/>
      <c r="J88" s="133"/>
      <c r="K88" s="133"/>
      <c r="L88" s="133"/>
      <c r="M88" s="133"/>
      <c r="N88" s="133"/>
      <c r="O88" s="133"/>
      <c r="P88" s="133"/>
      <c r="Q88" s="133"/>
      <c r="R88" s="133"/>
      <c r="S88" s="133"/>
      <c r="T88" s="133"/>
      <c r="U88" s="133"/>
      <c r="V88" s="133"/>
      <c r="W88" s="133"/>
      <c r="X88" s="133"/>
      <c r="Y88" s="133"/>
      <c r="Z88" s="17" t="str">
        <f t="shared" si="5"/>
        <v xml:space="preserve"> </v>
      </c>
      <c r="AA88" s="17" t="str">
        <f t="shared" si="4"/>
        <v xml:space="preserve"> </v>
      </c>
    </row>
    <row r="89" spans="1:27" ht="12" customHeight="1" x14ac:dyDescent="0.25">
      <c r="A89" s="32" t="str">
        <f>'S. Listesi'!E86</f>
        <v xml:space="preserve"> </v>
      </c>
      <c r="B89" s="33" t="str">
        <f>IF('S. Listesi'!F86=0," ",'S. Listesi'!F86)</f>
        <v xml:space="preserve"> </v>
      </c>
      <c r="C89" s="299" t="str">
        <f>IF('S. Listesi'!G86=0," ",'S. Listesi'!G86)</f>
        <v xml:space="preserve"> </v>
      </c>
      <c r="D89" s="300"/>
      <c r="E89" s="301"/>
      <c r="F89" s="122"/>
      <c r="G89" s="133"/>
      <c r="H89" s="122"/>
      <c r="I89" s="133"/>
      <c r="J89" s="122"/>
      <c r="K89" s="122"/>
      <c r="L89" s="133"/>
      <c r="M89" s="122"/>
      <c r="N89" s="122"/>
      <c r="O89" s="122"/>
      <c r="P89" s="122"/>
      <c r="Q89" s="122"/>
      <c r="R89" s="122"/>
      <c r="S89" s="122"/>
      <c r="T89" s="122"/>
      <c r="U89" s="122"/>
      <c r="V89" s="122"/>
      <c r="W89" s="122"/>
      <c r="X89" s="122"/>
      <c r="Y89" s="122"/>
      <c r="Z89" s="17" t="str">
        <f t="shared" si="5"/>
        <v xml:space="preserve"> </v>
      </c>
      <c r="AA89" s="17" t="str">
        <f t="shared" si="4"/>
        <v xml:space="preserve"> </v>
      </c>
    </row>
    <row r="90" spans="1:27" ht="12" customHeight="1" x14ac:dyDescent="0.25">
      <c r="A90" s="32" t="str">
        <f>'S. Listesi'!E87</f>
        <v xml:space="preserve"> </v>
      </c>
      <c r="B90" s="33" t="str">
        <f>IF('S. Listesi'!F87=0," ",'S. Listesi'!F87)</f>
        <v xml:space="preserve"> </v>
      </c>
      <c r="C90" s="299" t="str">
        <f>IF('S. Listesi'!G87=0," ",'S. Listesi'!G87)</f>
        <v xml:space="preserve"> </v>
      </c>
      <c r="D90" s="300"/>
      <c r="E90" s="301"/>
      <c r="F90" s="122"/>
      <c r="G90" s="133"/>
      <c r="H90" s="133"/>
      <c r="I90" s="133"/>
      <c r="J90" s="133"/>
      <c r="K90" s="133"/>
      <c r="L90" s="133"/>
      <c r="M90" s="133"/>
      <c r="N90" s="133"/>
      <c r="O90" s="133"/>
      <c r="P90" s="133"/>
      <c r="Q90" s="133"/>
      <c r="R90" s="133"/>
      <c r="S90" s="133"/>
      <c r="T90" s="133"/>
      <c r="U90" s="133"/>
      <c r="V90" s="133"/>
      <c r="W90" s="133"/>
      <c r="X90" s="133"/>
      <c r="Y90" s="133"/>
      <c r="Z90" s="17" t="str">
        <f t="shared" si="5"/>
        <v xml:space="preserve"> </v>
      </c>
      <c r="AA90" s="17" t="str">
        <f t="shared" si="4"/>
        <v xml:space="preserve"> </v>
      </c>
    </row>
    <row r="91" spans="1:27" ht="12" customHeight="1" x14ac:dyDescent="0.25">
      <c r="A91" s="32" t="str">
        <f>'S. Listesi'!E88</f>
        <v xml:space="preserve"> </v>
      </c>
      <c r="B91" s="33" t="str">
        <f>IF('S. Listesi'!F88=0," ",'S. Listesi'!F88)</f>
        <v xml:space="preserve"> </v>
      </c>
      <c r="C91" s="299" t="str">
        <f>IF('S. Listesi'!G88=0," ",'S. Listesi'!G88)</f>
        <v xml:space="preserve"> </v>
      </c>
      <c r="D91" s="300"/>
      <c r="E91" s="301"/>
      <c r="F91" s="122"/>
      <c r="G91" s="133"/>
      <c r="H91" s="122"/>
      <c r="I91" s="122"/>
      <c r="J91" s="122"/>
      <c r="K91" s="122"/>
      <c r="L91" s="133"/>
      <c r="M91" s="122"/>
      <c r="N91" s="122"/>
      <c r="O91" s="122"/>
      <c r="P91" s="122"/>
      <c r="Q91" s="122"/>
      <c r="R91" s="122"/>
      <c r="S91" s="122"/>
      <c r="T91" s="122"/>
      <c r="U91" s="122"/>
      <c r="V91" s="122"/>
      <c r="W91" s="122"/>
      <c r="X91" s="122"/>
      <c r="Y91" s="122"/>
      <c r="Z91" s="17" t="str">
        <f t="shared" si="5"/>
        <v xml:space="preserve"> </v>
      </c>
      <c r="AA91" s="17" t="str">
        <f t="shared" si="4"/>
        <v xml:space="preserve"> </v>
      </c>
    </row>
    <row r="92" spans="1:27" ht="12" customHeight="1" x14ac:dyDescent="0.25">
      <c r="A92" s="32" t="str">
        <f>'S. Listesi'!E89</f>
        <v xml:space="preserve"> </v>
      </c>
      <c r="B92" s="33" t="str">
        <f>IF('S. Listesi'!F89=0," ",'S. Listesi'!F89)</f>
        <v xml:space="preserve"> </v>
      </c>
      <c r="C92" s="299" t="str">
        <f>IF('S. Listesi'!G89=0," ",'S. Listesi'!G89)</f>
        <v xml:space="preserve"> </v>
      </c>
      <c r="D92" s="300"/>
      <c r="E92" s="301"/>
      <c r="F92" s="122"/>
      <c r="G92" s="133"/>
      <c r="H92" s="133"/>
      <c r="I92" s="133"/>
      <c r="J92" s="133"/>
      <c r="K92" s="133"/>
      <c r="L92" s="133"/>
      <c r="M92" s="133"/>
      <c r="N92" s="133"/>
      <c r="O92" s="133"/>
      <c r="P92" s="133"/>
      <c r="Q92" s="133"/>
      <c r="R92" s="133"/>
      <c r="S92" s="133"/>
      <c r="T92" s="133"/>
      <c r="U92" s="133"/>
      <c r="V92" s="133"/>
      <c r="W92" s="133"/>
      <c r="X92" s="133"/>
      <c r="Y92" s="133"/>
      <c r="Z92" s="17" t="str">
        <f t="shared" si="5"/>
        <v xml:space="preserve"> </v>
      </c>
      <c r="AA92" s="17" t="str">
        <f t="shared" si="4"/>
        <v xml:space="preserve"> </v>
      </c>
    </row>
    <row r="93" spans="1:27" ht="12" customHeight="1" x14ac:dyDescent="0.25">
      <c r="A93" s="32" t="str">
        <f>'S. Listesi'!E90</f>
        <v xml:space="preserve"> </v>
      </c>
      <c r="B93" s="33" t="str">
        <f>IF('S. Listesi'!F90=0," ",'S. Listesi'!F90)</f>
        <v xml:space="preserve"> </v>
      </c>
      <c r="C93" s="299" t="str">
        <f>IF('S. Listesi'!G90=0," ",'S. Listesi'!G90)</f>
        <v xml:space="preserve"> </v>
      </c>
      <c r="D93" s="300"/>
      <c r="E93" s="301"/>
      <c r="F93" s="122"/>
      <c r="G93" s="133"/>
      <c r="H93" s="122"/>
      <c r="I93" s="122"/>
      <c r="J93" s="122"/>
      <c r="K93" s="122"/>
      <c r="L93" s="133"/>
      <c r="M93" s="122"/>
      <c r="N93" s="122"/>
      <c r="O93" s="122"/>
      <c r="P93" s="122"/>
      <c r="Q93" s="122"/>
      <c r="R93" s="122"/>
      <c r="S93" s="122"/>
      <c r="T93" s="122"/>
      <c r="U93" s="122"/>
      <c r="V93" s="122"/>
      <c r="W93" s="122"/>
      <c r="X93" s="122"/>
      <c r="Y93" s="122"/>
      <c r="Z93" s="17" t="str">
        <f t="shared" si="5"/>
        <v xml:space="preserve"> </v>
      </c>
      <c r="AA93" s="17" t="str">
        <f t="shared" si="4"/>
        <v xml:space="preserve"> </v>
      </c>
    </row>
    <row r="94" spans="1:27" ht="12" customHeight="1" x14ac:dyDescent="0.25">
      <c r="A94" s="32" t="str">
        <f>'S. Listesi'!E91</f>
        <v xml:space="preserve"> </v>
      </c>
      <c r="B94" s="33" t="str">
        <f>IF('S. Listesi'!F91=0," ",'S. Listesi'!F91)</f>
        <v xml:space="preserve"> </v>
      </c>
      <c r="C94" s="299" t="str">
        <f>IF('S. Listesi'!G91=0," ",'S. Listesi'!G91)</f>
        <v xml:space="preserve"> </v>
      </c>
      <c r="D94" s="300"/>
      <c r="E94" s="301"/>
      <c r="F94" s="133"/>
      <c r="G94" s="133"/>
      <c r="H94" s="133"/>
      <c r="I94" s="133"/>
      <c r="J94" s="133"/>
      <c r="K94" s="133"/>
      <c r="L94" s="133"/>
      <c r="M94" s="133"/>
      <c r="N94" s="133"/>
      <c r="O94" s="133"/>
      <c r="P94" s="133"/>
      <c r="Q94" s="133"/>
      <c r="R94" s="133"/>
      <c r="S94" s="133"/>
      <c r="T94" s="133"/>
      <c r="U94" s="133"/>
      <c r="V94" s="133"/>
      <c r="W94" s="133"/>
      <c r="X94" s="133"/>
      <c r="Y94" s="133"/>
      <c r="Z94" s="17" t="str">
        <f t="shared" si="5"/>
        <v xml:space="preserve"> </v>
      </c>
      <c r="AA94" s="17" t="str">
        <f t="shared" si="4"/>
        <v xml:space="preserve"> </v>
      </c>
    </row>
    <row r="95" spans="1:27" ht="12" customHeight="1" x14ac:dyDescent="0.25">
      <c r="A95" s="32" t="str">
        <f>'S. Listesi'!E92</f>
        <v xml:space="preserve"> </v>
      </c>
      <c r="B95" s="33" t="str">
        <f>IF('S. Listesi'!F92=0," ",'S. Listesi'!F92)</f>
        <v xml:space="preserve"> </v>
      </c>
      <c r="C95" s="299" t="str">
        <f>IF('S. Listesi'!G92=0," ",'S. Listesi'!G92)</f>
        <v xml:space="preserve"> </v>
      </c>
      <c r="D95" s="300"/>
      <c r="E95" s="301"/>
      <c r="F95" s="122"/>
      <c r="G95" s="133"/>
      <c r="H95" s="122"/>
      <c r="I95" s="122"/>
      <c r="J95" s="122"/>
      <c r="K95" s="122"/>
      <c r="L95" s="133"/>
      <c r="M95" s="122"/>
      <c r="N95" s="122"/>
      <c r="O95" s="122"/>
      <c r="P95" s="122"/>
      <c r="Q95" s="122"/>
      <c r="R95" s="122"/>
      <c r="S95" s="122"/>
      <c r="T95" s="122"/>
      <c r="U95" s="122"/>
      <c r="V95" s="122"/>
      <c r="W95" s="122"/>
      <c r="X95" s="122"/>
      <c r="Y95" s="122"/>
      <c r="Z95" s="17" t="str">
        <f t="shared" si="5"/>
        <v xml:space="preserve"> </v>
      </c>
      <c r="AA95" s="17" t="str">
        <f t="shared" si="4"/>
        <v xml:space="preserve"> </v>
      </c>
    </row>
    <row r="96" spans="1:27" ht="12" customHeight="1" x14ac:dyDescent="0.25">
      <c r="A96" s="32" t="str">
        <f>'S. Listesi'!E93</f>
        <v xml:space="preserve"> </v>
      </c>
      <c r="B96" s="33" t="str">
        <f>IF('S. Listesi'!F93=0," ",'S. Listesi'!F93)</f>
        <v xml:space="preserve"> </v>
      </c>
      <c r="C96" s="299" t="str">
        <f>IF('S. Listesi'!G93=0," ",'S. Listesi'!G93)</f>
        <v xml:space="preserve"> </v>
      </c>
      <c r="D96" s="300"/>
      <c r="E96" s="301"/>
      <c r="F96" s="133"/>
      <c r="G96" s="133"/>
      <c r="H96" s="133"/>
      <c r="I96" s="133"/>
      <c r="J96" s="133"/>
      <c r="K96" s="133"/>
      <c r="L96" s="133"/>
      <c r="M96" s="133"/>
      <c r="N96" s="133"/>
      <c r="O96" s="133"/>
      <c r="P96" s="133"/>
      <c r="Q96" s="133"/>
      <c r="R96" s="133"/>
      <c r="S96" s="133"/>
      <c r="T96" s="133"/>
      <c r="U96" s="133"/>
      <c r="V96" s="133"/>
      <c r="W96" s="133"/>
      <c r="X96" s="133"/>
      <c r="Y96" s="133"/>
      <c r="Z96" s="17" t="str">
        <f t="shared" si="5"/>
        <v xml:space="preserve"> </v>
      </c>
      <c r="AA96" s="17" t="str">
        <f t="shared" si="4"/>
        <v xml:space="preserve"> </v>
      </c>
    </row>
    <row r="97" spans="1:27" ht="12" customHeight="1" x14ac:dyDescent="0.25">
      <c r="A97" s="32" t="str">
        <f>'S. Listesi'!E94</f>
        <v xml:space="preserve"> </v>
      </c>
      <c r="B97" s="33" t="str">
        <f>IF('S. Listesi'!F94=0," ",'S. Listesi'!F94)</f>
        <v xml:space="preserve"> </v>
      </c>
      <c r="C97" s="299" t="str">
        <f>IF('S. Listesi'!G94=0," ",'S. Listesi'!G94)</f>
        <v xml:space="preserve"> </v>
      </c>
      <c r="D97" s="300"/>
      <c r="E97" s="301"/>
      <c r="F97" s="133"/>
      <c r="G97" s="133"/>
      <c r="H97" s="133"/>
      <c r="I97" s="133"/>
      <c r="J97" s="133"/>
      <c r="K97" s="133"/>
      <c r="L97" s="133"/>
      <c r="M97" s="133"/>
      <c r="N97" s="133"/>
      <c r="O97" s="133"/>
      <c r="P97" s="133"/>
      <c r="Q97" s="133"/>
      <c r="R97" s="133"/>
      <c r="S97" s="133"/>
      <c r="T97" s="133"/>
      <c r="U97" s="133"/>
      <c r="V97" s="133"/>
      <c r="W97" s="133"/>
      <c r="X97" s="133"/>
      <c r="Y97" s="133"/>
      <c r="Z97" s="17" t="str">
        <f t="shared" si="5"/>
        <v xml:space="preserve"> </v>
      </c>
      <c r="AA97" s="17" t="str">
        <f t="shared" si="4"/>
        <v xml:space="preserve"> </v>
      </c>
    </row>
    <row r="98" spans="1:27" ht="12" customHeight="1" x14ac:dyDescent="0.25">
      <c r="A98" s="32" t="str">
        <f>'S. Listesi'!E95</f>
        <v xml:space="preserve"> </v>
      </c>
      <c r="B98" s="33" t="str">
        <f>IF('S. Listesi'!F95=0," ",'S. Listesi'!F95)</f>
        <v xml:space="preserve"> </v>
      </c>
      <c r="C98" s="299" t="str">
        <f>IF('S. Listesi'!G95=0," ",'S. Listesi'!G95)</f>
        <v xml:space="preserve"> </v>
      </c>
      <c r="D98" s="300"/>
      <c r="E98" s="301"/>
      <c r="F98" s="122"/>
      <c r="G98" s="133"/>
      <c r="H98" s="133"/>
      <c r="I98" s="133"/>
      <c r="J98" s="133"/>
      <c r="K98" s="133"/>
      <c r="L98" s="133"/>
      <c r="M98" s="133"/>
      <c r="N98" s="133"/>
      <c r="O98" s="133"/>
      <c r="P98" s="133"/>
      <c r="Q98" s="133"/>
      <c r="R98" s="133"/>
      <c r="S98" s="133"/>
      <c r="T98" s="133"/>
      <c r="U98" s="133"/>
      <c r="V98" s="133"/>
      <c r="W98" s="133"/>
      <c r="X98" s="133"/>
      <c r="Y98" s="133"/>
      <c r="Z98" s="17" t="str">
        <f t="shared" si="5"/>
        <v xml:space="preserve"> </v>
      </c>
      <c r="AA98" s="17" t="str">
        <f t="shared" si="4"/>
        <v xml:space="preserve"> </v>
      </c>
    </row>
    <row r="99" spans="1:27" ht="12" customHeight="1" x14ac:dyDescent="0.25">
      <c r="A99" s="32" t="str">
        <f>'S. Listesi'!E96</f>
        <v xml:space="preserve"> </v>
      </c>
      <c r="B99" s="33" t="str">
        <f>IF('S. Listesi'!F96=0," ",'S. Listesi'!F96)</f>
        <v xml:space="preserve"> </v>
      </c>
      <c r="C99" s="299" t="str">
        <f>IF('S. Listesi'!G96=0," ",'S. Listesi'!G96)</f>
        <v xml:space="preserve"> </v>
      </c>
      <c r="D99" s="300"/>
      <c r="E99" s="301"/>
      <c r="F99" s="122"/>
      <c r="G99" s="133"/>
      <c r="H99" s="133"/>
      <c r="I99" s="133"/>
      <c r="J99" s="133"/>
      <c r="K99" s="133"/>
      <c r="L99" s="133"/>
      <c r="M99" s="133"/>
      <c r="N99" s="133"/>
      <c r="O99" s="133"/>
      <c r="P99" s="133"/>
      <c r="Q99" s="133"/>
      <c r="R99" s="133"/>
      <c r="S99" s="133"/>
      <c r="T99" s="133"/>
      <c r="U99" s="133"/>
      <c r="V99" s="133"/>
      <c r="W99" s="133"/>
      <c r="X99" s="133"/>
      <c r="Y99" s="133"/>
      <c r="Z99" s="17" t="str">
        <f t="shared" si="5"/>
        <v xml:space="preserve"> </v>
      </c>
      <c r="AA99" s="17" t="str">
        <f t="shared" si="4"/>
        <v xml:space="preserve"> </v>
      </c>
    </row>
    <row r="100" spans="1:27" ht="12" customHeight="1" x14ac:dyDescent="0.25">
      <c r="A100" s="32" t="str">
        <f>'S. Listesi'!E97</f>
        <v xml:space="preserve"> </v>
      </c>
      <c r="B100" s="33" t="str">
        <f>IF('S. Listesi'!F97=0," ",'S. Listesi'!F97)</f>
        <v xml:space="preserve"> </v>
      </c>
      <c r="C100" s="299" t="str">
        <f>IF('S. Listesi'!G97=0," ",'S. Listesi'!G97)</f>
        <v xml:space="preserve"> </v>
      </c>
      <c r="D100" s="300"/>
      <c r="E100" s="301"/>
      <c r="F100" s="122"/>
      <c r="G100" s="133"/>
      <c r="H100" s="122"/>
      <c r="I100" s="133"/>
      <c r="J100" s="122"/>
      <c r="K100" s="122"/>
      <c r="L100" s="133"/>
      <c r="M100" s="122"/>
      <c r="N100" s="122"/>
      <c r="O100" s="122"/>
      <c r="P100" s="122"/>
      <c r="Q100" s="122"/>
      <c r="R100" s="122"/>
      <c r="S100" s="122"/>
      <c r="T100" s="122"/>
      <c r="U100" s="122"/>
      <c r="V100" s="122"/>
      <c r="W100" s="122"/>
      <c r="X100" s="122"/>
      <c r="Y100" s="122"/>
      <c r="Z100" s="17" t="str">
        <f t="shared" si="5"/>
        <v xml:space="preserve"> </v>
      </c>
      <c r="AA100" s="17" t="str">
        <f t="shared" si="4"/>
        <v xml:space="preserve"> </v>
      </c>
    </row>
    <row r="101" spans="1:27" ht="12" customHeight="1" x14ac:dyDescent="0.25">
      <c r="A101" s="32" t="str">
        <f>'S. Listesi'!E98</f>
        <v xml:space="preserve"> </v>
      </c>
      <c r="B101" s="33" t="str">
        <f>IF('S. Listesi'!F98=0," ",'S. Listesi'!F98)</f>
        <v xml:space="preserve"> </v>
      </c>
      <c r="C101" s="299" t="str">
        <f>IF('S. Listesi'!G98=0," ",'S. Listesi'!G98)</f>
        <v xml:space="preserve"> </v>
      </c>
      <c r="D101" s="300"/>
      <c r="E101" s="301"/>
      <c r="F101" s="122"/>
      <c r="G101" s="133"/>
      <c r="H101" s="133"/>
      <c r="I101" s="133"/>
      <c r="J101" s="133"/>
      <c r="K101" s="133"/>
      <c r="L101" s="133"/>
      <c r="M101" s="133"/>
      <c r="N101" s="133"/>
      <c r="O101" s="133"/>
      <c r="P101" s="133"/>
      <c r="Q101" s="133"/>
      <c r="R101" s="133"/>
      <c r="S101" s="133"/>
      <c r="T101" s="133"/>
      <c r="U101" s="133"/>
      <c r="V101" s="133"/>
      <c r="W101" s="133"/>
      <c r="X101" s="133"/>
      <c r="Y101" s="133"/>
      <c r="Z101" s="17" t="str">
        <f t="shared" si="5"/>
        <v xml:space="preserve"> </v>
      </c>
      <c r="AA101" s="17" t="str">
        <f t="shared" si="4"/>
        <v xml:space="preserve"> </v>
      </c>
    </row>
    <row r="102" spans="1:27" ht="12" customHeight="1" x14ac:dyDescent="0.25">
      <c r="A102" s="32" t="str">
        <f>'S. Listesi'!E99</f>
        <v xml:space="preserve"> </v>
      </c>
      <c r="B102" s="33" t="str">
        <f>IF('S. Listesi'!F99=0," ",'S. Listesi'!F99)</f>
        <v xml:space="preserve"> </v>
      </c>
      <c r="C102" s="299" t="str">
        <f>IF('S. Listesi'!G99=0," ",'S. Listesi'!G99)</f>
        <v xml:space="preserve"> </v>
      </c>
      <c r="D102" s="300"/>
      <c r="E102" s="301"/>
      <c r="F102" s="122"/>
      <c r="G102" s="133"/>
      <c r="H102" s="133"/>
      <c r="I102" s="133"/>
      <c r="J102" s="133"/>
      <c r="K102" s="133"/>
      <c r="L102" s="133"/>
      <c r="M102" s="133"/>
      <c r="N102" s="133"/>
      <c r="O102" s="133"/>
      <c r="P102" s="122"/>
      <c r="Q102" s="122"/>
      <c r="R102" s="122"/>
      <c r="S102" s="122"/>
      <c r="T102" s="122"/>
      <c r="U102" s="122"/>
      <c r="V102" s="122"/>
      <c r="W102" s="122"/>
      <c r="X102" s="122"/>
      <c r="Y102" s="122"/>
      <c r="Z102" s="17" t="str">
        <f t="shared" si="5"/>
        <v xml:space="preserve"> </v>
      </c>
      <c r="AA102" s="17" t="str">
        <f t="shared" si="4"/>
        <v xml:space="preserve"> </v>
      </c>
    </row>
    <row r="103" spans="1:27" ht="12" customHeight="1" x14ac:dyDescent="0.25">
      <c r="A103" s="32" t="str">
        <f>'S. Listesi'!E100</f>
        <v xml:space="preserve"> </v>
      </c>
      <c r="B103" s="33" t="str">
        <f>IF('S. Listesi'!F100=0," ",'S. Listesi'!F100)</f>
        <v xml:space="preserve"> </v>
      </c>
      <c r="C103" s="299" t="str">
        <f>IF('S. Listesi'!G100=0," ",'S. Listesi'!G100)</f>
        <v xml:space="preserve"> </v>
      </c>
      <c r="D103" s="300"/>
      <c r="E103" s="301"/>
      <c r="F103" s="122"/>
      <c r="G103" s="133"/>
      <c r="H103" s="133"/>
      <c r="I103" s="133"/>
      <c r="J103" s="133"/>
      <c r="K103" s="133"/>
      <c r="L103" s="133"/>
      <c r="M103" s="133"/>
      <c r="N103" s="133"/>
      <c r="O103" s="133"/>
      <c r="P103" s="133"/>
      <c r="Q103" s="133"/>
      <c r="R103" s="133"/>
      <c r="S103" s="133"/>
      <c r="T103" s="133"/>
      <c r="U103" s="133"/>
      <c r="V103" s="133"/>
      <c r="W103" s="133"/>
      <c r="X103" s="133"/>
      <c r="Y103" s="133"/>
      <c r="Z103" s="17" t="str">
        <f t="shared" si="5"/>
        <v xml:space="preserve"> </v>
      </c>
      <c r="AA103" s="17" t="str">
        <f t="shared" si="4"/>
        <v xml:space="preserve"> </v>
      </c>
    </row>
    <row r="104" spans="1:27" ht="12" customHeight="1" x14ac:dyDescent="0.25">
      <c r="A104" s="32" t="str">
        <f>'S. Listesi'!E101</f>
        <v xml:space="preserve"> </v>
      </c>
      <c r="B104" s="33" t="str">
        <f>IF('S. Listesi'!F101=0," ",'S. Listesi'!F101)</f>
        <v xml:space="preserve"> </v>
      </c>
      <c r="C104" s="299" t="str">
        <f>IF('S. Listesi'!G101=0," ",'S. Listesi'!G101)</f>
        <v xml:space="preserve"> </v>
      </c>
      <c r="D104" s="300"/>
      <c r="E104" s="301"/>
      <c r="F104" s="122"/>
      <c r="G104" s="133"/>
      <c r="H104" s="122"/>
      <c r="I104" s="133"/>
      <c r="J104" s="122"/>
      <c r="K104" s="122"/>
      <c r="L104" s="133"/>
      <c r="M104" s="122"/>
      <c r="N104" s="122"/>
      <c r="O104" s="122"/>
      <c r="P104" s="122"/>
      <c r="Q104" s="122"/>
      <c r="R104" s="122"/>
      <c r="S104" s="122"/>
      <c r="T104" s="122"/>
      <c r="U104" s="122"/>
      <c r="V104" s="122"/>
      <c r="W104" s="122"/>
      <c r="X104" s="122"/>
      <c r="Y104" s="122"/>
      <c r="Z104" s="17" t="str">
        <f t="shared" si="5"/>
        <v xml:space="preserve"> </v>
      </c>
      <c r="AA104" s="17" t="str">
        <f t="shared" si="4"/>
        <v xml:space="preserve"> </v>
      </c>
    </row>
    <row r="105" spans="1:27" ht="12" customHeight="1" x14ac:dyDescent="0.25">
      <c r="A105" s="32" t="str">
        <f>'S. Listesi'!E102</f>
        <v xml:space="preserve"> </v>
      </c>
      <c r="B105" s="33" t="str">
        <f>IF('S. Listesi'!F102=0," ",'S. Listesi'!F102)</f>
        <v xml:space="preserve"> </v>
      </c>
      <c r="C105" s="299" t="str">
        <f>IF('S. Listesi'!G102=0," ",'S. Listesi'!G102)</f>
        <v xml:space="preserve"> </v>
      </c>
      <c r="D105" s="300"/>
      <c r="E105" s="301"/>
      <c r="F105" s="122"/>
      <c r="G105" s="133"/>
      <c r="H105" s="133"/>
      <c r="I105" s="133"/>
      <c r="J105" s="133"/>
      <c r="K105" s="133"/>
      <c r="L105" s="133"/>
      <c r="M105" s="133"/>
      <c r="N105" s="133"/>
      <c r="O105" s="133"/>
      <c r="P105" s="133"/>
      <c r="Q105" s="133"/>
      <c r="R105" s="133"/>
      <c r="S105" s="133"/>
      <c r="T105" s="133"/>
      <c r="U105" s="133"/>
      <c r="V105" s="133"/>
      <c r="W105" s="133"/>
      <c r="X105" s="133"/>
      <c r="Y105" s="133"/>
      <c r="Z105" s="17" t="str">
        <f t="shared" si="5"/>
        <v xml:space="preserve"> </v>
      </c>
      <c r="AA105" s="17" t="str">
        <f t="shared" si="4"/>
        <v xml:space="preserve"> </v>
      </c>
    </row>
    <row r="106" spans="1:27" ht="12" customHeight="1" x14ac:dyDescent="0.25">
      <c r="A106" s="32" t="str">
        <f>'S. Listesi'!E103</f>
        <v xml:space="preserve"> </v>
      </c>
      <c r="B106" s="33" t="str">
        <f>IF('S. Listesi'!F103=0," ",'S. Listesi'!F103)</f>
        <v xml:space="preserve"> </v>
      </c>
      <c r="C106" s="299" t="str">
        <f>IF('S. Listesi'!G103=0," ",'S. Listesi'!G103)</f>
        <v xml:space="preserve"> </v>
      </c>
      <c r="D106" s="300"/>
      <c r="E106" s="301"/>
      <c r="F106" s="122"/>
      <c r="G106" s="133"/>
      <c r="H106" s="122"/>
      <c r="I106" s="122"/>
      <c r="J106" s="122"/>
      <c r="K106" s="122"/>
      <c r="L106" s="133"/>
      <c r="M106" s="122"/>
      <c r="N106" s="122"/>
      <c r="O106" s="122"/>
      <c r="P106" s="122"/>
      <c r="Q106" s="122"/>
      <c r="R106" s="122"/>
      <c r="S106" s="122"/>
      <c r="T106" s="122"/>
      <c r="U106" s="122"/>
      <c r="V106" s="122"/>
      <c r="W106" s="122"/>
      <c r="X106" s="122"/>
      <c r="Y106" s="122"/>
      <c r="Z106" s="17" t="str">
        <f t="shared" si="5"/>
        <v xml:space="preserve"> </v>
      </c>
      <c r="AA106" s="17" t="str">
        <f t="shared" si="4"/>
        <v xml:space="preserve"> </v>
      </c>
    </row>
    <row r="107" spans="1:27" ht="12" customHeight="1" x14ac:dyDescent="0.25">
      <c r="A107" s="32" t="str">
        <f>'S. Listesi'!E104</f>
        <v xml:space="preserve"> </v>
      </c>
      <c r="B107" s="33" t="str">
        <f>IF('S. Listesi'!F104=0," ",'S. Listesi'!F104)</f>
        <v xml:space="preserve"> </v>
      </c>
      <c r="C107" s="299" t="str">
        <f>IF('S. Listesi'!G104=0," ",'S. Listesi'!G104)</f>
        <v xml:space="preserve"> </v>
      </c>
      <c r="D107" s="300"/>
      <c r="E107" s="301"/>
      <c r="F107" s="122"/>
      <c r="G107" s="133"/>
      <c r="H107" s="133"/>
      <c r="I107" s="133"/>
      <c r="J107" s="133"/>
      <c r="K107" s="133"/>
      <c r="L107" s="133"/>
      <c r="M107" s="133"/>
      <c r="N107" s="133"/>
      <c r="O107" s="133"/>
      <c r="P107" s="133"/>
      <c r="Q107" s="133"/>
      <c r="R107" s="133"/>
      <c r="S107" s="133"/>
      <c r="T107" s="133"/>
      <c r="U107" s="133"/>
      <c r="V107" s="133"/>
      <c r="W107" s="133"/>
      <c r="X107" s="133"/>
      <c r="Y107" s="133"/>
      <c r="Z107" s="17" t="str">
        <f t="shared" si="5"/>
        <v xml:space="preserve"> </v>
      </c>
      <c r="AA107" s="17" t="str">
        <f t="shared" si="4"/>
        <v xml:space="preserve"> </v>
      </c>
    </row>
    <row r="108" spans="1:27" ht="12" customHeight="1" x14ac:dyDescent="0.25">
      <c r="A108" s="32" t="str">
        <f>'S. Listesi'!E105</f>
        <v xml:space="preserve"> </v>
      </c>
      <c r="B108" s="33" t="str">
        <f>IF('S. Listesi'!F105=0," ",'S. Listesi'!F105)</f>
        <v xml:space="preserve"> </v>
      </c>
      <c r="C108" s="299" t="str">
        <f>IF('S. Listesi'!G105=0," ",'S. Listesi'!G105)</f>
        <v xml:space="preserve"> </v>
      </c>
      <c r="D108" s="300"/>
      <c r="E108" s="301"/>
      <c r="F108" s="122"/>
      <c r="G108" s="133"/>
      <c r="H108" s="122"/>
      <c r="I108" s="122"/>
      <c r="J108" s="122"/>
      <c r="K108" s="122"/>
      <c r="L108" s="133"/>
      <c r="M108" s="122"/>
      <c r="N108" s="122"/>
      <c r="O108" s="122"/>
      <c r="P108" s="122"/>
      <c r="Q108" s="122"/>
      <c r="R108" s="122"/>
      <c r="S108" s="122"/>
      <c r="T108" s="122"/>
      <c r="U108" s="122"/>
      <c r="V108" s="122"/>
      <c r="W108" s="122"/>
      <c r="X108" s="122"/>
      <c r="Y108" s="122"/>
      <c r="Z108" s="17" t="str">
        <f t="shared" si="5"/>
        <v xml:space="preserve"> </v>
      </c>
      <c r="AA108" s="17" t="str">
        <f t="shared" si="4"/>
        <v xml:space="preserve"> </v>
      </c>
    </row>
    <row r="109" spans="1:27" ht="12" customHeight="1" x14ac:dyDescent="0.25">
      <c r="A109" s="32" t="str">
        <f>'S. Listesi'!E106</f>
        <v xml:space="preserve"> </v>
      </c>
      <c r="B109" s="33" t="str">
        <f>IF('S. Listesi'!F106=0," ",'S. Listesi'!F106)</f>
        <v xml:space="preserve"> </v>
      </c>
      <c r="C109" s="299" t="str">
        <f>IF('S. Listesi'!G106=0," ",'S. Listesi'!G106)</f>
        <v xml:space="preserve"> </v>
      </c>
      <c r="D109" s="300"/>
      <c r="E109" s="301"/>
      <c r="F109" s="133"/>
      <c r="G109" s="133"/>
      <c r="H109" s="133"/>
      <c r="I109" s="133"/>
      <c r="J109" s="133"/>
      <c r="K109" s="133"/>
      <c r="L109" s="133"/>
      <c r="M109" s="133"/>
      <c r="N109" s="133"/>
      <c r="O109" s="133"/>
      <c r="P109" s="133"/>
      <c r="Q109" s="133"/>
      <c r="R109" s="133"/>
      <c r="S109" s="133"/>
      <c r="T109" s="133"/>
      <c r="U109" s="133"/>
      <c r="V109" s="133"/>
      <c r="W109" s="133"/>
      <c r="X109" s="133"/>
      <c r="Y109" s="133"/>
      <c r="Z109" s="17" t="str">
        <f t="shared" si="5"/>
        <v xml:space="preserve"> </v>
      </c>
      <c r="AA109" s="17" t="str">
        <f t="shared" si="4"/>
        <v xml:space="preserve"> </v>
      </c>
    </row>
    <row r="110" spans="1:27" ht="12" customHeight="1" x14ac:dyDescent="0.25">
      <c r="A110" s="32" t="str">
        <f>'S. Listesi'!E107</f>
        <v xml:space="preserve"> </v>
      </c>
      <c r="B110" s="33" t="str">
        <f>IF('S. Listesi'!F107=0," ",'S. Listesi'!F107)</f>
        <v xml:space="preserve"> </v>
      </c>
      <c r="C110" s="299" t="str">
        <f>IF('S. Listesi'!G107=0," ",'S. Listesi'!G107)</f>
        <v xml:space="preserve"> </v>
      </c>
      <c r="D110" s="300"/>
      <c r="E110" s="301"/>
      <c r="F110" s="122"/>
      <c r="G110" s="133"/>
      <c r="H110" s="122"/>
      <c r="I110" s="122"/>
      <c r="J110" s="122"/>
      <c r="K110" s="122"/>
      <c r="L110" s="133"/>
      <c r="M110" s="122"/>
      <c r="N110" s="122"/>
      <c r="O110" s="122"/>
      <c r="P110" s="122"/>
      <c r="Q110" s="122"/>
      <c r="R110" s="122"/>
      <c r="S110" s="122"/>
      <c r="T110" s="122"/>
      <c r="U110" s="122"/>
      <c r="V110" s="122"/>
      <c r="W110" s="122"/>
      <c r="X110" s="122"/>
      <c r="Y110" s="122"/>
      <c r="Z110" s="17" t="str">
        <f t="shared" si="5"/>
        <v xml:space="preserve"> </v>
      </c>
      <c r="AA110" s="17" t="str">
        <f t="shared" si="4"/>
        <v xml:space="preserve"> </v>
      </c>
    </row>
    <row r="111" spans="1:27" ht="12" customHeight="1" x14ac:dyDescent="0.25">
      <c r="A111" s="32" t="str">
        <f>'S. Listesi'!E108</f>
        <v xml:space="preserve"> </v>
      </c>
      <c r="B111" s="33" t="str">
        <f>IF('S. Listesi'!F108=0," ",'S. Listesi'!F108)</f>
        <v xml:space="preserve"> </v>
      </c>
      <c r="C111" s="299" t="str">
        <f>IF('S. Listesi'!G108=0," ",'S. Listesi'!G108)</f>
        <v xml:space="preserve"> </v>
      </c>
      <c r="D111" s="300"/>
      <c r="E111" s="301"/>
      <c r="F111" s="133"/>
      <c r="G111" s="133"/>
      <c r="H111" s="133"/>
      <c r="I111" s="133"/>
      <c r="J111" s="133"/>
      <c r="K111" s="133"/>
      <c r="L111" s="133"/>
      <c r="M111" s="133"/>
      <c r="N111" s="133"/>
      <c r="O111" s="133"/>
      <c r="P111" s="133"/>
      <c r="Q111" s="133"/>
      <c r="R111" s="133"/>
      <c r="S111" s="133"/>
      <c r="T111" s="133"/>
      <c r="U111" s="133"/>
      <c r="V111" s="133"/>
      <c r="W111" s="133"/>
      <c r="X111" s="133"/>
      <c r="Y111" s="133"/>
      <c r="Z111" s="17" t="str">
        <f t="shared" si="5"/>
        <v xml:space="preserve"> </v>
      </c>
      <c r="AA111" s="17" t="str">
        <f t="shared" si="4"/>
        <v xml:space="preserve"> </v>
      </c>
    </row>
    <row r="112" spans="1:27" ht="12" customHeight="1" x14ac:dyDescent="0.25">
      <c r="A112" s="32" t="str">
        <f>'S. Listesi'!E109</f>
        <v xml:space="preserve"> </v>
      </c>
      <c r="B112" s="33" t="str">
        <f>IF('S. Listesi'!F109=0," ",'S. Listesi'!F109)</f>
        <v xml:space="preserve"> </v>
      </c>
      <c r="C112" s="299" t="str">
        <f>IF('S. Listesi'!G109=0," ",'S. Listesi'!G109)</f>
        <v xml:space="preserve"> </v>
      </c>
      <c r="D112" s="300"/>
      <c r="E112" s="301"/>
      <c r="F112" s="133"/>
      <c r="G112" s="133"/>
      <c r="H112" s="133"/>
      <c r="I112" s="133"/>
      <c r="J112" s="133"/>
      <c r="K112" s="133"/>
      <c r="L112" s="133"/>
      <c r="M112" s="133"/>
      <c r="N112" s="133"/>
      <c r="O112" s="133"/>
      <c r="P112" s="133"/>
      <c r="Q112" s="133"/>
      <c r="R112" s="133"/>
      <c r="S112" s="133"/>
      <c r="T112" s="133"/>
      <c r="U112" s="133"/>
      <c r="V112" s="133"/>
      <c r="W112" s="133"/>
      <c r="X112" s="133"/>
      <c r="Y112" s="133"/>
      <c r="Z112" s="17" t="str">
        <f t="shared" si="5"/>
        <v xml:space="preserve"> </v>
      </c>
      <c r="AA112" s="17" t="str">
        <f t="shared" si="4"/>
        <v xml:space="preserve"> </v>
      </c>
    </row>
    <row r="113" spans="1:27" ht="12" customHeight="1" x14ac:dyDescent="0.25">
      <c r="A113" s="32" t="str">
        <f>'S. Listesi'!E110</f>
        <v xml:space="preserve"> </v>
      </c>
      <c r="B113" s="33" t="str">
        <f>IF('S. Listesi'!F110=0," ",'S. Listesi'!F110)</f>
        <v xml:space="preserve"> </v>
      </c>
      <c r="C113" s="299" t="str">
        <f>IF('S. Listesi'!G110=0," ",'S. Listesi'!G110)</f>
        <v xml:space="preserve"> </v>
      </c>
      <c r="D113" s="300"/>
      <c r="E113" s="301"/>
      <c r="F113" s="122"/>
      <c r="G113" s="133"/>
      <c r="H113" s="133"/>
      <c r="I113" s="133"/>
      <c r="J113" s="133"/>
      <c r="K113" s="133"/>
      <c r="L113" s="133"/>
      <c r="M113" s="133"/>
      <c r="N113" s="133"/>
      <c r="O113" s="133"/>
      <c r="P113" s="133"/>
      <c r="Q113" s="133"/>
      <c r="R113" s="133"/>
      <c r="S113" s="133"/>
      <c r="T113" s="133"/>
      <c r="U113" s="133"/>
      <c r="V113" s="133"/>
      <c r="W113" s="133"/>
      <c r="X113" s="133"/>
      <c r="Y113" s="133"/>
      <c r="Z113" s="17" t="str">
        <f t="shared" si="5"/>
        <v xml:space="preserve"> </v>
      </c>
      <c r="AA113" s="17" t="str">
        <f t="shared" si="4"/>
        <v xml:space="preserve"> </v>
      </c>
    </row>
    <row r="114" spans="1:27" ht="12" customHeight="1" x14ac:dyDescent="0.25">
      <c r="A114" s="32" t="str">
        <f>'S. Listesi'!E111</f>
        <v xml:space="preserve"> </v>
      </c>
      <c r="B114" s="33" t="str">
        <f>IF('S. Listesi'!F111=0," ",'S. Listesi'!F111)</f>
        <v xml:space="preserve"> </v>
      </c>
      <c r="C114" s="299" t="str">
        <f>IF('S. Listesi'!G111=0," ",'S. Listesi'!G111)</f>
        <v xml:space="preserve"> </v>
      </c>
      <c r="D114" s="300"/>
      <c r="E114" s="301"/>
      <c r="F114" s="122"/>
      <c r="G114" s="133"/>
      <c r="H114" s="133"/>
      <c r="I114" s="133"/>
      <c r="J114" s="133"/>
      <c r="K114" s="133"/>
      <c r="L114" s="133"/>
      <c r="M114" s="133"/>
      <c r="N114" s="133"/>
      <c r="O114" s="133"/>
      <c r="P114" s="133"/>
      <c r="Q114" s="133"/>
      <c r="R114" s="133"/>
      <c r="S114" s="133"/>
      <c r="T114" s="133"/>
      <c r="U114" s="133"/>
      <c r="V114" s="133"/>
      <c r="W114" s="133"/>
      <c r="X114" s="133"/>
      <c r="Y114" s="133"/>
      <c r="Z114" s="17" t="str">
        <f t="shared" si="5"/>
        <v xml:space="preserve"> </v>
      </c>
      <c r="AA114" s="17" t="str">
        <f t="shared" si="4"/>
        <v xml:space="preserve"> </v>
      </c>
    </row>
    <row r="115" spans="1:27" ht="12" customHeight="1" x14ac:dyDescent="0.25">
      <c r="A115" s="32" t="str">
        <f>'S. Listesi'!E112</f>
        <v xml:space="preserve"> </v>
      </c>
      <c r="B115" s="33" t="str">
        <f>IF('S. Listesi'!F112=0," ",'S. Listesi'!F112)</f>
        <v xml:space="preserve"> </v>
      </c>
      <c r="C115" s="299" t="str">
        <f>IF('S. Listesi'!G112=0," ",'S. Listesi'!G112)</f>
        <v xml:space="preserve"> </v>
      </c>
      <c r="D115" s="300"/>
      <c r="E115" s="301"/>
      <c r="F115" s="122"/>
      <c r="G115" s="133"/>
      <c r="H115" s="122"/>
      <c r="I115" s="133"/>
      <c r="J115" s="122"/>
      <c r="K115" s="122"/>
      <c r="L115" s="133"/>
      <c r="M115" s="122"/>
      <c r="N115" s="122"/>
      <c r="O115" s="122"/>
      <c r="P115" s="122"/>
      <c r="Q115" s="122"/>
      <c r="R115" s="122"/>
      <c r="S115" s="122"/>
      <c r="T115" s="122"/>
      <c r="U115" s="122"/>
      <c r="V115" s="122"/>
      <c r="W115" s="122"/>
      <c r="X115" s="122"/>
      <c r="Y115" s="122"/>
      <c r="Z115" s="17" t="str">
        <f t="shared" si="5"/>
        <v xml:space="preserve"> </v>
      </c>
      <c r="AA115" s="17" t="str">
        <f t="shared" si="4"/>
        <v xml:space="preserve"> </v>
      </c>
    </row>
    <row r="116" spans="1:27" ht="12" customHeight="1" x14ac:dyDescent="0.25">
      <c r="A116" s="32" t="str">
        <f>'S. Listesi'!E113</f>
        <v xml:space="preserve"> </v>
      </c>
      <c r="B116" s="33" t="str">
        <f>IF('S. Listesi'!F113=0," ",'S. Listesi'!F113)</f>
        <v xml:space="preserve"> </v>
      </c>
      <c r="C116" s="299" t="str">
        <f>IF('S. Listesi'!G113=0," ",'S. Listesi'!G113)</f>
        <v xml:space="preserve"> </v>
      </c>
      <c r="D116" s="300"/>
      <c r="E116" s="301"/>
      <c r="F116" s="122"/>
      <c r="G116" s="133"/>
      <c r="H116" s="133"/>
      <c r="I116" s="133"/>
      <c r="J116" s="133"/>
      <c r="K116" s="133"/>
      <c r="L116" s="133"/>
      <c r="M116" s="133"/>
      <c r="N116" s="133"/>
      <c r="O116" s="133"/>
      <c r="P116" s="133"/>
      <c r="Q116" s="133"/>
      <c r="R116" s="133"/>
      <c r="S116" s="133"/>
      <c r="T116" s="133"/>
      <c r="U116" s="133"/>
      <c r="V116" s="133"/>
      <c r="W116" s="133"/>
      <c r="X116" s="133"/>
      <c r="Y116" s="133"/>
      <c r="Z116" s="17" t="str">
        <f t="shared" si="5"/>
        <v xml:space="preserve"> </v>
      </c>
      <c r="AA116" s="17" t="str">
        <f t="shared" si="4"/>
        <v xml:space="preserve"> </v>
      </c>
    </row>
    <row r="117" spans="1:27" ht="12" customHeight="1" x14ac:dyDescent="0.25">
      <c r="A117" s="32" t="str">
        <f>'S. Listesi'!E114</f>
        <v xml:space="preserve"> </v>
      </c>
      <c r="B117" s="33" t="str">
        <f>IF('S. Listesi'!F114=0," ",'S. Listesi'!F114)</f>
        <v xml:space="preserve"> </v>
      </c>
      <c r="C117" s="299" t="str">
        <f>IF('S. Listesi'!G114=0," ",'S. Listesi'!G114)</f>
        <v xml:space="preserve"> </v>
      </c>
      <c r="D117" s="300"/>
      <c r="E117" s="301"/>
      <c r="F117" s="122"/>
      <c r="G117" s="133"/>
      <c r="H117" s="133"/>
      <c r="I117" s="133"/>
      <c r="J117" s="133"/>
      <c r="K117" s="133"/>
      <c r="L117" s="133"/>
      <c r="M117" s="133"/>
      <c r="N117" s="133"/>
      <c r="O117" s="133"/>
      <c r="P117" s="122"/>
      <c r="Q117" s="122"/>
      <c r="R117" s="122"/>
      <c r="S117" s="122"/>
      <c r="T117" s="122"/>
      <c r="U117" s="122"/>
      <c r="V117" s="122"/>
      <c r="W117" s="122"/>
      <c r="X117" s="122"/>
      <c r="Y117" s="122"/>
      <c r="Z117" s="17" t="str">
        <f t="shared" si="5"/>
        <v xml:space="preserve"> </v>
      </c>
      <c r="AA117" s="17" t="str">
        <f t="shared" si="4"/>
        <v xml:space="preserve"> </v>
      </c>
    </row>
    <row r="118" spans="1:27" ht="12" customHeight="1" x14ac:dyDescent="0.25">
      <c r="A118" s="32" t="str">
        <f>'S. Listesi'!E115</f>
        <v xml:space="preserve"> </v>
      </c>
      <c r="B118" s="33" t="str">
        <f>IF('S. Listesi'!F115=0," ",'S. Listesi'!F115)</f>
        <v xml:space="preserve"> </v>
      </c>
      <c r="C118" s="299" t="str">
        <f>IF('S. Listesi'!G115=0," ",'S. Listesi'!G115)</f>
        <v xml:space="preserve"> </v>
      </c>
      <c r="D118" s="300"/>
      <c r="E118" s="301"/>
      <c r="F118" s="122"/>
      <c r="G118" s="133"/>
      <c r="H118" s="133"/>
      <c r="I118" s="133"/>
      <c r="J118" s="133"/>
      <c r="K118" s="133"/>
      <c r="L118" s="133"/>
      <c r="M118" s="133"/>
      <c r="N118" s="133"/>
      <c r="O118" s="133"/>
      <c r="P118" s="133"/>
      <c r="Q118" s="133"/>
      <c r="R118" s="133"/>
      <c r="S118" s="133"/>
      <c r="T118" s="133"/>
      <c r="U118" s="133"/>
      <c r="V118" s="133"/>
      <c r="W118" s="133"/>
      <c r="X118" s="133"/>
      <c r="Y118" s="133"/>
      <c r="Z118" s="17" t="str">
        <f t="shared" ref="Z118:Z135" si="6">IF(COUNTBLANK(F118:Y118)=COLUMNS(F118:Y118)," ",IF(SUM(F118:Y118)=0,0,SUM(F118:Y118)))</f>
        <v xml:space="preserve"> </v>
      </c>
      <c r="AA118" s="17" t="str">
        <f t="shared" si="4"/>
        <v xml:space="preserve"> </v>
      </c>
    </row>
    <row r="119" spans="1:27" ht="12" customHeight="1" x14ac:dyDescent="0.25">
      <c r="A119" s="32" t="str">
        <f>'S. Listesi'!E116</f>
        <v xml:space="preserve"> </v>
      </c>
      <c r="B119" s="33" t="str">
        <f>IF('S. Listesi'!F116=0," ",'S. Listesi'!F116)</f>
        <v xml:space="preserve"> </v>
      </c>
      <c r="C119" s="299" t="str">
        <f>IF('S. Listesi'!G116=0," ",'S. Listesi'!G116)</f>
        <v xml:space="preserve"> </v>
      </c>
      <c r="D119" s="300"/>
      <c r="E119" s="301"/>
      <c r="F119" s="122"/>
      <c r="G119" s="133"/>
      <c r="H119" s="122"/>
      <c r="I119" s="133"/>
      <c r="J119" s="122"/>
      <c r="K119" s="122"/>
      <c r="L119" s="133"/>
      <c r="M119" s="122"/>
      <c r="N119" s="122"/>
      <c r="O119" s="122"/>
      <c r="P119" s="122"/>
      <c r="Q119" s="122"/>
      <c r="R119" s="122"/>
      <c r="S119" s="122"/>
      <c r="T119" s="122"/>
      <c r="U119" s="122"/>
      <c r="V119" s="122"/>
      <c r="W119" s="122"/>
      <c r="X119" s="122"/>
      <c r="Y119" s="122"/>
      <c r="Z119" s="17" t="str">
        <f t="shared" si="6"/>
        <v xml:space="preserve"> </v>
      </c>
      <c r="AA119" s="17" t="str">
        <f t="shared" si="4"/>
        <v xml:space="preserve"> </v>
      </c>
    </row>
    <row r="120" spans="1:27" ht="12" customHeight="1" x14ac:dyDescent="0.25">
      <c r="A120" s="32" t="str">
        <f>'S. Listesi'!E117</f>
        <v xml:space="preserve"> </v>
      </c>
      <c r="B120" s="33" t="str">
        <f>IF('S. Listesi'!F117=0," ",'S. Listesi'!F117)</f>
        <v xml:space="preserve"> </v>
      </c>
      <c r="C120" s="299" t="str">
        <f>IF('S. Listesi'!G117=0," ",'S. Listesi'!G117)</f>
        <v xml:space="preserve"> </v>
      </c>
      <c r="D120" s="300"/>
      <c r="E120" s="301"/>
      <c r="F120" s="122"/>
      <c r="G120" s="133"/>
      <c r="H120" s="133"/>
      <c r="I120" s="133"/>
      <c r="J120" s="133"/>
      <c r="K120" s="133"/>
      <c r="L120" s="133"/>
      <c r="M120" s="133"/>
      <c r="N120" s="133"/>
      <c r="O120" s="133"/>
      <c r="P120" s="133"/>
      <c r="Q120" s="133"/>
      <c r="R120" s="133"/>
      <c r="S120" s="133"/>
      <c r="T120" s="133"/>
      <c r="U120" s="133"/>
      <c r="V120" s="133"/>
      <c r="W120" s="133"/>
      <c r="X120" s="133"/>
      <c r="Y120" s="133"/>
      <c r="Z120" s="17" t="str">
        <f t="shared" si="6"/>
        <v xml:space="preserve"> </v>
      </c>
      <c r="AA120" s="17" t="str">
        <f t="shared" si="4"/>
        <v xml:space="preserve"> </v>
      </c>
    </row>
    <row r="121" spans="1:27" ht="12" customHeight="1" x14ac:dyDescent="0.25">
      <c r="A121" s="32" t="str">
        <f>'S. Listesi'!E118</f>
        <v xml:space="preserve"> </v>
      </c>
      <c r="B121" s="33" t="str">
        <f>IF('S. Listesi'!F118=0," ",'S. Listesi'!F118)</f>
        <v xml:space="preserve"> </v>
      </c>
      <c r="C121" s="299" t="str">
        <f>IF('S. Listesi'!G118=0," ",'S. Listesi'!G118)</f>
        <v xml:space="preserve"> </v>
      </c>
      <c r="D121" s="300"/>
      <c r="E121" s="301"/>
      <c r="F121" s="122"/>
      <c r="G121" s="133"/>
      <c r="H121" s="122"/>
      <c r="I121" s="122"/>
      <c r="J121" s="122"/>
      <c r="K121" s="122"/>
      <c r="L121" s="133"/>
      <c r="M121" s="122"/>
      <c r="N121" s="122"/>
      <c r="O121" s="122"/>
      <c r="P121" s="122"/>
      <c r="Q121" s="122"/>
      <c r="R121" s="122"/>
      <c r="S121" s="122"/>
      <c r="T121" s="122"/>
      <c r="U121" s="122"/>
      <c r="V121" s="122"/>
      <c r="W121" s="122"/>
      <c r="X121" s="122"/>
      <c r="Y121" s="122"/>
      <c r="Z121" s="17" t="str">
        <f t="shared" si="6"/>
        <v xml:space="preserve"> </v>
      </c>
      <c r="AA121" s="17" t="str">
        <f t="shared" si="4"/>
        <v xml:space="preserve"> </v>
      </c>
    </row>
    <row r="122" spans="1:27" ht="12" customHeight="1" x14ac:dyDescent="0.25">
      <c r="A122" s="32" t="str">
        <f>'S. Listesi'!E119</f>
        <v xml:space="preserve"> </v>
      </c>
      <c r="B122" s="33" t="str">
        <f>IF('S. Listesi'!F119=0," ",'S. Listesi'!F119)</f>
        <v xml:space="preserve"> </v>
      </c>
      <c r="C122" s="299" t="str">
        <f>IF('S. Listesi'!G119=0," ",'S. Listesi'!G119)</f>
        <v xml:space="preserve"> </v>
      </c>
      <c r="D122" s="300"/>
      <c r="E122" s="301"/>
      <c r="F122" s="122"/>
      <c r="G122" s="133"/>
      <c r="H122" s="133"/>
      <c r="I122" s="133"/>
      <c r="J122" s="133"/>
      <c r="K122" s="133"/>
      <c r="L122" s="133"/>
      <c r="M122" s="133"/>
      <c r="N122" s="133"/>
      <c r="O122" s="133"/>
      <c r="P122" s="133"/>
      <c r="Q122" s="133"/>
      <c r="R122" s="133"/>
      <c r="S122" s="133"/>
      <c r="T122" s="133"/>
      <c r="U122" s="133"/>
      <c r="V122" s="133"/>
      <c r="W122" s="133"/>
      <c r="X122" s="133"/>
      <c r="Y122" s="133"/>
      <c r="Z122" s="17" t="str">
        <f t="shared" si="6"/>
        <v xml:space="preserve"> </v>
      </c>
      <c r="AA122" s="17" t="str">
        <f t="shared" si="4"/>
        <v xml:space="preserve"> </v>
      </c>
    </row>
    <row r="123" spans="1:27" ht="12" customHeight="1" x14ac:dyDescent="0.25">
      <c r="A123" s="32" t="str">
        <f>'S. Listesi'!E120</f>
        <v xml:space="preserve"> </v>
      </c>
      <c r="B123" s="33" t="str">
        <f>IF('S. Listesi'!F120=0," ",'S. Listesi'!F120)</f>
        <v xml:space="preserve"> </v>
      </c>
      <c r="C123" s="299" t="str">
        <f>IF('S. Listesi'!G120=0," ",'S. Listesi'!G120)</f>
        <v xml:space="preserve"> </v>
      </c>
      <c r="D123" s="300"/>
      <c r="E123" s="301"/>
      <c r="F123" s="122"/>
      <c r="G123" s="133"/>
      <c r="H123" s="122"/>
      <c r="I123" s="122"/>
      <c r="J123" s="122"/>
      <c r="K123" s="122"/>
      <c r="L123" s="133"/>
      <c r="M123" s="122"/>
      <c r="N123" s="122"/>
      <c r="O123" s="122"/>
      <c r="P123" s="122"/>
      <c r="Q123" s="122"/>
      <c r="R123" s="122"/>
      <c r="S123" s="122"/>
      <c r="T123" s="122"/>
      <c r="U123" s="122"/>
      <c r="V123" s="122"/>
      <c r="W123" s="122"/>
      <c r="X123" s="122"/>
      <c r="Y123" s="122"/>
      <c r="Z123" s="17" t="str">
        <f t="shared" si="6"/>
        <v xml:space="preserve"> </v>
      </c>
      <c r="AA123" s="17" t="str">
        <f t="shared" si="4"/>
        <v xml:space="preserve"> </v>
      </c>
    </row>
    <row r="124" spans="1:27" ht="12" customHeight="1" x14ac:dyDescent="0.25">
      <c r="A124" s="32" t="str">
        <f>'S. Listesi'!E121</f>
        <v xml:space="preserve"> </v>
      </c>
      <c r="B124" s="33" t="str">
        <f>IF('S. Listesi'!F121=0," ",'S. Listesi'!F121)</f>
        <v xml:space="preserve"> </v>
      </c>
      <c r="C124" s="299" t="str">
        <f>IF('S. Listesi'!G121=0," ",'S. Listesi'!G121)</f>
        <v xml:space="preserve"> </v>
      </c>
      <c r="D124" s="300"/>
      <c r="E124" s="301"/>
      <c r="F124" s="133"/>
      <c r="G124" s="133"/>
      <c r="H124" s="133"/>
      <c r="I124" s="133"/>
      <c r="J124" s="133"/>
      <c r="K124" s="133"/>
      <c r="L124" s="133"/>
      <c r="M124" s="133"/>
      <c r="N124" s="133"/>
      <c r="O124" s="133"/>
      <c r="P124" s="133"/>
      <c r="Q124" s="133"/>
      <c r="R124" s="133"/>
      <c r="S124" s="133"/>
      <c r="T124" s="133"/>
      <c r="U124" s="133"/>
      <c r="V124" s="133"/>
      <c r="W124" s="133"/>
      <c r="X124" s="133"/>
      <c r="Y124" s="133"/>
      <c r="Z124" s="17" t="str">
        <f t="shared" si="6"/>
        <v xml:space="preserve"> </v>
      </c>
      <c r="AA124" s="17" t="str">
        <f t="shared" si="4"/>
        <v xml:space="preserve"> </v>
      </c>
    </row>
    <row r="125" spans="1:27" ht="12" customHeight="1" x14ac:dyDescent="0.25">
      <c r="A125" s="32" t="str">
        <f>'S. Listesi'!E122</f>
        <v xml:space="preserve"> </v>
      </c>
      <c r="B125" s="33" t="str">
        <f>IF('S. Listesi'!F122=0," ",'S. Listesi'!F122)</f>
        <v xml:space="preserve"> </v>
      </c>
      <c r="C125" s="299" t="str">
        <f>IF('S. Listesi'!G122=0," ",'S. Listesi'!G122)</f>
        <v xml:space="preserve"> </v>
      </c>
      <c r="D125" s="300"/>
      <c r="E125" s="301"/>
      <c r="F125" s="122"/>
      <c r="G125" s="133"/>
      <c r="H125" s="122"/>
      <c r="I125" s="122"/>
      <c r="J125" s="122"/>
      <c r="K125" s="122"/>
      <c r="L125" s="133"/>
      <c r="M125" s="122"/>
      <c r="N125" s="122"/>
      <c r="O125" s="122"/>
      <c r="P125" s="122"/>
      <c r="Q125" s="122"/>
      <c r="R125" s="122"/>
      <c r="S125" s="122"/>
      <c r="T125" s="122"/>
      <c r="U125" s="122"/>
      <c r="V125" s="122"/>
      <c r="W125" s="122"/>
      <c r="X125" s="122"/>
      <c r="Y125" s="122"/>
      <c r="Z125" s="17" t="str">
        <f t="shared" si="6"/>
        <v xml:space="preserve"> </v>
      </c>
      <c r="AA125" s="17" t="str">
        <f t="shared" si="4"/>
        <v xml:space="preserve"> </v>
      </c>
    </row>
    <row r="126" spans="1:27" ht="12" customHeight="1" x14ac:dyDescent="0.25">
      <c r="A126" s="32" t="str">
        <f>'S. Listesi'!E123</f>
        <v xml:space="preserve"> </v>
      </c>
      <c r="B126" s="33" t="str">
        <f>IF('S. Listesi'!F123=0," ",'S. Listesi'!F123)</f>
        <v xml:space="preserve"> </v>
      </c>
      <c r="C126" s="299" t="str">
        <f>IF('S. Listesi'!G123=0," ",'S. Listesi'!G123)</f>
        <v xml:space="preserve"> </v>
      </c>
      <c r="D126" s="300"/>
      <c r="E126" s="301"/>
      <c r="F126" s="133"/>
      <c r="G126" s="133"/>
      <c r="H126" s="133"/>
      <c r="I126" s="133"/>
      <c r="J126" s="133"/>
      <c r="K126" s="133"/>
      <c r="L126" s="133"/>
      <c r="M126" s="133"/>
      <c r="N126" s="133"/>
      <c r="O126" s="133"/>
      <c r="P126" s="133"/>
      <c r="Q126" s="133"/>
      <c r="R126" s="133"/>
      <c r="S126" s="133"/>
      <c r="T126" s="133"/>
      <c r="U126" s="133"/>
      <c r="V126" s="133"/>
      <c r="W126" s="133"/>
      <c r="X126" s="133"/>
      <c r="Y126" s="133"/>
      <c r="Z126" s="17" t="str">
        <f t="shared" si="6"/>
        <v xml:space="preserve"> </v>
      </c>
      <c r="AA126" s="17" t="str">
        <f t="shared" si="4"/>
        <v xml:space="preserve"> </v>
      </c>
    </row>
    <row r="127" spans="1:27" ht="12" customHeight="1" x14ac:dyDescent="0.25">
      <c r="A127" s="32" t="str">
        <f>'S. Listesi'!E124</f>
        <v xml:space="preserve"> </v>
      </c>
      <c r="B127" s="33" t="str">
        <f>IF('S. Listesi'!F124=0," ",'S. Listesi'!F124)</f>
        <v xml:space="preserve"> </v>
      </c>
      <c r="C127" s="299" t="str">
        <f>IF('S. Listesi'!G124=0," ",'S. Listesi'!G124)</f>
        <v xml:space="preserve"> </v>
      </c>
      <c r="D127" s="300"/>
      <c r="E127" s="301"/>
      <c r="F127" s="133"/>
      <c r="G127" s="133"/>
      <c r="H127" s="133"/>
      <c r="I127" s="133"/>
      <c r="J127" s="133"/>
      <c r="K127" s="133"/>
      <c r="L127" s="133"/>
      <c r="M127" s="133"/>
      <c r="N127" s="133"/>
      <c r="O127" s="133"/>
      <c r="P127" s="133"/>
      <c r="Q127" s="133"/>
      <c r="R127" s="133"/>
      <c r="S127" s="133"/>
      <c r="T127" s="133"/>
      <c r="U127" s="133"/>
      <c r="V127" s="133"/>
      <c r="W127" s="133"/>
      <c r="X127" s="133"/>
      <c r="Y127" s="133"/>
      <c r="Z127" s="17" t="str">
        <f t="shared" si="6"/>
        <v xml:space="preserve"> </v>
      </c>
      <c r="AA127" s="17" t="str">
        <f t="shared" si="4"/>
        <v xml:space="preserve"> </v>
      </c>
    </row>
    <row r="128" spans="1:27" ht="12" customHeight="1" x14ac:dyDescent="0.25">
      <c r="A128" s="32" t="str">
        <f>'S. Listesi'!E125</f>
        <v xml:space="preserve"> </v>
      </c>
      <c r="B128" s="33" t="str">
        <f>IF('S. Listesi'!F125=0," ",'S. Listesi'!F125)</f>
        <v xml:space="preserve"> </v>
      </c>
      <c r="C128" s="299" t="str">
        <f>IF('S. Listesi'!G125=0," ",'S. Listesi'!G125)</f>
        <v xml:space="preserve"> </v>
      </c>
      <c r="D128" s="300"/>
      <c r="E128" s="301"/>
      <c r="F128" s="122"/>
      <c r="G128" s="133"/>
      <c r="H128" s="133"/>
      <c r="I128" s="133"/>
      <c r="J128" s="133"/>
      <c r="K128" s="133"/>
      <c r="L128" s="133"/>
      <c r="M128" s="133"/>
      <c r="N128" s="133"/>
      <c r="O128" s="133"/>
      <c r="P128" s="133"/>
      <c r="Q128" s="133"/>
      <c r="R128" s="133"/>
      <c r="S128" s="133"/>
      <c r="T128" s="133"/>
      <c r="U128" s="133"/>
      <c r="V128" s="133"/>
      <c r="W128" s="133"/>
      <c r="X128" s="133"/>
      <c r="Y128" s="133"/>
      <c r="Z128" s="17" t="str">
        <f t="shared" si="6"/>
        <v xml:space="preserve"> </v>
      </c>
      <c r="AA128" s="17" t="str">
        <f t="shared" si="4"/>
        <v xml:space="preserve"> </v>
      </c>
    </row>
    <row r="129" spans="1:27" ht="12" customHeight="1" x14ac:dyDescent="0.25">
      <c r="A129" s="32" t="str">
        <f>'S. Listesi'!E126</f>
        <v xml:space="preserve"> </v>
      </c>
      <c r="B129" s="33" t="str">
        <f>IF('S. Listesi'!F126=0," ",'S. Listesi'!F126)</f>
        <v xml:space="preserve"> </v>
      </c>
      <c r="C129" s="299" t="str">
        <f>IF('S. Listesi'!G126=0," ",'S. Listesi'!G126)</f>
        <v xml:space="preserve"> </v>
      </c>
      <c r="D129" s="300"/>
      <c r="E129" s="301"/>
      <c r="F129" s="122"/>
      <c r="G129" s="133"/>
      <c r="H129" s="133"/>
      <c r="I129" s="133"/>
      <c r="J129" s="133"/>
      <c r="K129" s="133"/>
      <c r="L129" s="133"/>
      <c r="M129" s="133"/>
      <c r="N129" s="133"/>
      <c r="O129" s="133"/>
      <c r="P129" s="133"/>
      <c r="Q129" s="133"/>
      <c r="R129" s="133"/>
      <c r="S129" s="133"/>
      <c r="T129" s="133"/>
      <c r="U129" s="133"/>
      <c r="V129" s="133"/>
      <c r="W129" s="133"/>
      <c r="X129" s="133"/>
      <c r="Y129" s="133"/>
      <c r="Z129" s="17" t="str">
        <f t="shared" si="6"/>
        <v xml:space="preserve"> </v>
      </c>
      <c r="AA129" s="17" t="str">
        <f t="shared" si="4"/>
        <v xml:space="preserve"> </v>
      </c>
    </row>
    <row r="130" spans="1:27" ht="12" customHeight="1" x14ac:dyDescent="0.25">
      <c r="A130" s="32" t="str">
        <f>'S. Listesi'!E127</f>
        <v xml:space="preserve"> </v>
      </c>
      <c r="B130" s="33" t="str">
        <f>IF('S. Listesi'!F127=0," ",'S. Listesi'!F127)</f>
        <v xml:space="preserve"> </v>
      </c>
      <c r="C130" s="299" t="str">
        <f>IF('S. Listesi'!G127=0," ",'S. Listesi'!G127)</f>
        <v xml:space="preserve"> </v>
      </c>
      <c r="D130" s="300"/>
      <c r="E130" s="301"/>
      <c r="F130" s="122"/>
      <c r="G130" s="133"/>
      <c r="H130" s="122"/>
      <c r="I130" s="133"/>
      <c r="J130" s="122"/>
      <c r="K130" s="122"/>
      <c r="L130" s="133"/>
      <c r="M130" s="122"/>
      <c r="N130" s="122"/>
      <c r="O130" s="122"/>
      <c r="P130" s="122"/>
      <c r="Q130" s="122"/>
      <c r="R130" s="122"/>
      <c r="S130" s="122"/>
      <c r="T130" s="122"/>
      <c r="U130" s="122"/>
      <c r="V130" s="122"/>
      <c r="W130" s="122"/>
      <c r="X130" s="122"/>
      <c r="Y130" s="122"/>
      <c r="Z130" s="17" t="str">
        <f t="shared" si="6"/>
        <v xml:space="preserve"> </v>
      </c>
      <c r="AA130" s="17" t="str">
        <f t="shared" si="4"/>
        <v xml:space="preserve"> </v>
      </c>
    </row>
    <row r="131" spans="1:27" ht="12" customHeight="1" x14ac:dyDescent="0.25">
      <c r="A131" s="32" t="str">
        <f>'S. Listesi'!E128</f>
        <v xml:space="preserve"> </v>
      </c>
      <c r="B131" s="33" t="str">
        <f>IF('S. Listesi'!F128=0," ",'S. Listesi'!F128)</f>
        <v xml:space="preserve"> </v>
      </c>
      <c r="C131" s="299" t="str">
        <f>IF('S. Listesi'!G128=0," ",'S. Listesi'!G128)</f>
        <v xml:space="preserve"> </v>
      </c>
      <c r="D131" s="300"/>
      <c r="E131" s="301"/>
      <c r="F131" s="122"/>
      <c r="G131" s="133"/>
      <c r="H131" s="133"/>
      <c r="I131" s="133"/>
      <c r="J131" s="133"/>
      <c r="K131" s="133"/>
      <c r="L131" s="133"/>
      <c r="M131" s="133"/>
      <c r="N131" s="133"/>
      <c r="O131" s="133"/>
      <c r="P131" s="133"/>
      <c r="Q131" s="133"/>
      <c r="R131" s="133"/>
      <c r="S131" s="133"/>
      <c r="T131" s="133"/>
      <c r="U131" s="133"/>
      <c r="V131" s="133"/>
      <c r="W131" s="133"/>
      <c r="X131" s="133"/>
      <c r="Y131" s="133"/>
      <c r="Z131" s="17" t="str">
        <f t="shared" si="6"/>
        <v xml:space="preserve"> </v>
      </c>
      <c r="AA131" s="17" t="str">
        <f t="shared" si="4"/>
        <v xml:space="preserve"> </v>
      </c>
    </row>
    <row r="132" spans="1:27" ht="12" customHeight="1" x14ac:dyDescent="0.25">
      <c r="A132" s="32" t="str">
        <f>'S. Listesi'!E129</f>
        <v xml:space="preserve"> </v>
      </c>
      <c r="B132" s="33" t="str">
        <f>IF('S. Listesi'!F129=0," ",'S. Listesi'!F129)</f>
        <v xml:space="preserve"> </v>
      </c>
      <c r="C132" s="299" t="str">
        <f>IF('S. Listesi'!G129=0," ",'S. Listesi'!G129)</f>
        <v xml:space="preserve"> </v>
      </c>
      <c r="D132" s="300"/>
      <c r="E132" s="301"/>
      <c r="F132" s="122"/>
      <c r="G132" s="133"/>
      <c r="H132" s="133"/>
      <c r="I132" s="133"/>
      <c r="J132" s="133"/>
      <c r="K132" s="133"/>
      <c r="L132" s="133"/>
      <c r="M132" s="133"/>
      <c r="N132" s="133"/>
      <c r="O132" s="133"/>
      <c r="P132" s="122"/>
      <c r="Q132" s="122"/>
      <c r="R132" s="122"/>
      <c r="S132" s="122"/>
      <c r="T132" s="122"/>
      <c r="U132" s="122"/>
      <c r="V132" s="122"/>
      <c r="W132" s="122"/>
      <c r="X132" s="122"/>
      <c r="Y132" s="122"/>
      <c r="Z132" s="17" t="str">
        <f t="shared" si="6"/>
        <v xml:space="preserve"> </v>
      </c>
      <c r="AA132" s="17" t="str">
        <f t="shared" si="4"/>
        <v xml:space="preserve"> </v>
      </c>
    </row>
    <row r="133" spans="1:27" ht="12" customHeight="1" x14ac:dyDescent="0.25">
      <c r="A133" s="32" t="str">
        <f>'S. Listesi'!E130</f>
        <v xml:space="preserve"> </v>
      </c>
      <c r="B133" s="33" t="str">
        <f>IF('S. Listesi'!F130=0," ",'S. Listesi'!F130)</f>
        <v xml:space="preserve"> </v>
      </c>
      <c r="C133" s="299" t="str">
        <f>IF('S. Listesi'!G130=0," ",'S. Listesi'!G130)</f>
        <v xml:space="preserve"> </v>
      </c>
      <c r="D133" s="300"/>
      <c r="E133" s="301"/>
      <c r="F133" s="122"/>
      <c r="G133" s="133"/>
      <c r="H133" s="133"/>
      <c r="I133" s="133"/>
      <c r="J133" s="133"/>
      <c r="K133" s="133"/>
      <c r="L133" s="133"/>
      <c r="M133" s="133"/>
      <c r="N133" s="133"/>
      <c r="O133" s="133"/>
      <c r="P133" s="133"/>
      <c r="Q133" s="133"/>
      <c r="R133" s="133"/>
      <c r="S133" s="133"/>
      <c r="T133" s="133"/>
      <c r="U133" s="133"/>
      <c r="V133" s="133"/>
      <c r="W133" s="133"/>
      <c r="X133" s="133"/>
      <c r="Y133" s="133"/>
      <c r="Z133" s="17" t="str">
        <f t="shared" si="6"/>
        <v xml:space="preserve"> </v>
      </c>
      <c r="AA133" s="17" t="str">
        <f t="shared" si="4"/>
        <v xml:space="preserve"> </v>
      </c>
    </row>
    <row r="134" spans="1:27" ht="12" customHeight="1" x14ac:dyDescent="0.25">
      <c r="A134" s="32" t="str">
        <f>'S. Listesi'!E131</f>
        <v xml:space="preserve"> </v>
      </c>
      <c r="B134" s="33" t="str">
        <f>IF('S. Listesi'!F131=0," ",'S. Listesi'!F131)</f>
        <v xml:space="preserve"> </v>
      </c>
      <c r="C134" s="299" t="str">
        <f>IF('S. Listesi'!G131=0," ",'S. Listesi'!G131)</f>
        <v xml:space="preserve"> </v>
      </c>
      <c r="D134" s="300"/>
      <c r="E134" s="301"/>
      <c r="F134" s="122"/>
      <c r="G134" s="133"/>
      <c r="H134" s="122"/>
      <c r="I134" s="133"/>
      <c r="J134" s="122"/>
      <c r="K134" s="122"/>
      <c r="L134" s="133"/>
      <c r="M134" s="122"/>
      <c r="N134" s="122"/>
      <c r="O134" s="122"/>
      <c r="P134" s="122"/>
      <c r="Q134" s="122"/>
      <c r="R134" s="122"/>
      <c r="S134" s="122"/>
      <c r="T134" s="122"/>
      <c r="U134" s="122"/>
      <c r="V134" s="122"/>
      <c r="W134" s="122"/>
      <c r="X134" s="122"/>
      <c r="Y134" s="122"/>
      <c r="Z134" s="17" t="str">
        <f t="shared" si="6"/>
        <v xml:space="preserve"> </v>
      </c>
      <c r="AA134" s="17" t="str">
        <f t="shared" si="4"/>
        <v xml:space="preserve"> </v>
      </c>
    </row>
    <row r="135" spans="1:27" ht="12" customHeight="1" x14ac:dyDescent="0.25">
      <c r="A135" s="32" t="str">
        <f>'S. Listesi'!E132</f>
        <v xml:space="preserve"> </v>
      </c>
      <c r="B135" s="33" t="str">
        <f>IF('S. Listesi'!F132=0," ",'S. Listesi'!F132)</f>
        <v xml:space="preserve"> </v>
      </c>
      <c r="C135" s="299" t="str">
        <f>IF('S. Listesi'!G132=0," ",'S. Listesi'!G132)</f>
        <v xml:space="preserve"> </v>
      </c>
      <c r="D135" s="300"/>
      <c r="E135" s="301"/>
      <c r="F135" s="122"/>
      <c r="G135" s="133"/>
      <c r="H135" s="133"/>
      <c r="I135" s="133"/>
      <c r="J135" s="133"/>
      <c r="K135" s="133"/>
      <c r="L135" s="133"/>
      <c r="M135" s="133"/>
      <c r="N135" s="133"/>
      <c r="O135" s="133"/>
      <c r="P135" s="133"/>
      <c r="Q135" s="133"/>
      <c r="R135" s="133"/>
      <c r="S135" s="133"/>
      <c r="T135" s="133"/>
      <c r="U135" s="133"/>
      <c r="V135" s="133"/>
      <c r="W135" s="133"/>
      <c r="X135" s="133"/>
      <c r="Y135" s="133"/>
      <c r="Z135" s="17" t="str">
        <f t="shared" si="6"/>
        <v xml:space="preserve"> </v>
      </c>
      <c r="AA135" s="17" t="str">
        <f t="shared" si="4"/>
        <v xml:space="preserve"> </v>
      </c>
    </row>
    <row r="136" spans="1:27" ht="12" customHeight="1" x14ac:dyDescent="0.25">
      <c r="A136" s="32" t="str">
        <f>'S. Listesi'!E133</f>
        <v xml:space="preserve"> </v>
      </c>
      <c r="B136" s="33" t="str">
        <f>IF('S. Listesi'!F133=0," ",'S. Listesi'!F133)</f>
        <v xml:space="preserve"> </v>
      </c>
      <c r="C136" s="299" t="str">
        <f>IF('S. Listesi'!G133=0," ",'S. Listesi'!G133)</f>
        <v xml:space="preserve"> </v>
      </c>
      <c r="D136" s="300"/>
      <c r="E136" s="301"/>
      <c r="F136" s="122"/>
      <c r="G136" s="133"/>
      <c r="H136" s="122"/>
      <c r="I136" s="122"/>
      <c r="J136" s="122"/>
      <c r="K136" s="122"/>
      <c r="L136" s="133"/>
      <c r="M136" s="122"/>
      <c r="N136" s="122"/>
      <c r="O136" s="122"/>
      <c r="P136" s="122"/>
      <c r="Q136" s="122"/>
      <c r="R136" s="122"/>
      <c r="S136" s="122"/>
      <c r="T136" s="122"/>
      <c r="U136" s="122"/>
      <c r="V136" s="122"/>
      <c r="W136" s="122"/>
      <c r="X136" s="122"/>
      <c r="Y136" s="122"/>
      <c r="Z136" s="17" t="str">
        <f t="shared" ref="Z136:Z146" si="7">IF(COUNTBLANK(F136:Y136)=COLUMNS(F136:Y136)," ",IF(SUM(F136:Y136)=0,0,SUM(F136:Y136)))</f>
        <v xml:space="preserve"> </v>
      </c>
      <c r="AA136" s="17" t="str">
        <f t="shared" ref="AA136:AA146" si="8">IF(Z136=" "," ",IF(Z136&gt;=85,5,IF(Z136&gt;=70,4,IF(Z136&gt;=60,3,IF(Z136&gt;=50,2,IF(Z136&gt;=0,1,0))))))</f>
        <v xml:space="preserve"> </v>
      </c>
    </row>
    <row r="137" spans="1:27" ht="12" customHeight="1" x14ac:dyDescent="0.25">
      <c r="A137" s="32" t="str">
        <f>'S. Listesi'!E134</f>
        <v xml:space="preserve"> </v>
      </c>
      <c r="B137" s="33" t="str">
        <f>IF('S. Listesi'!F134=0," ",'S. Listesi'!F134)</f>
        <v xml:space="preserve"> </v>
      </c>
      <c r="C137" s="299" t="str">
        <f>IF('S. Listesi'!G134=0," ",'S. Listesi'!G134)</f>
        <v xml:space="preserve"> </v>
      </c>
      <c r="D137" s="300"/>
      <c r="E137" s="301"/>
      <c r="F137" s="122"/>
      <c r="G137" s="133"/>
      <c r="H137" s="133"/>
      <c r="I137" s="133"/>
      <c r="J137" s="133"/>
      <c r="K137" s="133"/>
      <c r="L137" s="133"/>
      <c r="M137" s="133"/>
      <c r="N137" s="133"/>
      <c r="O137" s="133"/>
      <c r="P137" s="133"/>
      <c r="Q137" s="133"/>
      <c r="R137" s="133"/>
      <c r="S137" s="133"/>
      <c r="T137" s="133"/>
      <c r="U137" s="133"/>
      <c r="V137" s="133"/>
      <c r="W137" s="133"/>
      <c r="X137" s="133"/>
      <c r="Y137" s="133"/>
      <c r="Z137" s="17" t="str">
        <f t="shared" si="7"/>
        <v xml:space="preserve"> </v>
      </c>
      <c r="AA137" s="17" t="str">
        <f t="shared" si="8"/>
        <v xml:space="preserve"> </v>
      </c>
    </row>
    <row r="138" spans="1:27" ht="12" customHeight="1" x14ac:dyDescent="0.25">
      <c r="A138" s="32" t="str">
        <f>'S. Listesi'!E135</f>
        <v xml:space="preserve"> </v>
      </c>
      <c r="B138" s="33" t="str">
        <f>IF('S. Listesi'!F135=0," ",'S. Listesi'!F135)</f>
        <v xml:space="preserve"> </v>
      </c>
      <c r="C138" s="299" t="str">
        <f>IF('S. Listesi'!G135=0," ",'S. Listesi'!G135)</f>
        <v xml:space="preserve"> </v>
      </c>
      <c r="D138" s="300"/>
      <c r="E138" s="301"/>
      <c r="F138" s="122"/>
      <c r="G138" s="133"/>
      <c r="H138" s="122"/>
      <c r="I138" s="122"/>
      <c r="J138" s="122"/>
      <c r="K138" s="122"/>
      <c r="L138" s="133"/>
      <c r="M138" s="122"/>
      <c r="N138" s="122"/>
      <c r="O138" s="122"/>
      <c r="P138" s="122"/>
      <c r="Q138" s="122"/>
      <c r="R138" s="122"/>
      <c r="S138" s="122"/>
      <c r="T138" s="122"/>
      <c r="U138" s="122"/>
      <c r="V138" s="122"/>
      <c r="W138" s="122"/>
      <c r="X138" s="122"/>
      <c r="Y138" s="122"/>
      <c r="Z138" s="17" t="str">
        <f t="shared" si="7"/>
        <v xml:space="preserve"> </v>
      </c>
      <c r="AA138" s="17" t="str">
        <f t="shared" si="8"/>
        <v xml:space="preserve"> </v>
      </c>
    </row>
    <row r="139" spans="1:27" ht="12" customHeight="1" x14ac:dyDescent="0.25">
      <c r="A139" s="32" t="str">
        <f>'S. Listesi'!E136</f>
        <v xml:space="preserve"> </v>
      </c>
      <c r="B139" s="33" t="str">
        <f>IF('S. Listesi'!F136=0," ",'S. Listesi'!F136)</f>
        <v xml:space="preserve"> </v>
      </c>
      <c r="C139" s="299" t="str">
        <f>IF('S. Listesi'!G136=0," ",'S. Listesi'!G136)</f>
        <v xml:space="preserve"> </v>
      </c>
      <c r="D139" s="300"/>
      <c r="E139" s="301"/>
      <c r="F139" s="133"/>
      <c r="G139" s="133"/>
      <c r="H139" s="133"/>
      <c r="I139" s="133"/>
      <c r="J139" s="133"/>
      <c r="K139" s="133"/>
      <c r="L139" s="133"/>
      <c r="M139" s="133"/>
      <c r="N139" s="133"/>
      <c r="O139" s="133"/>
      <c r="P139" s="133"/>
      <c r="Q139" s="133"/>
      <c r="R139" s="133"/>
      <c r="S139" s="133"/>
      <c r="T139" s="133"/>
      <c r="U139" s="133"/>
      <c r="V139" s="133"/>
      <c r="W139" s="133"/>
      <c r="X139" s="133"/>
      <c r="Y139" s="133"/>
      <c r="Z139" s="17" t="str">
        <f t="shared" si="7"/>
        <v xml:space="preserve"> </v>
      </c>
      <c r="AA139" s="17" t="str">
        <f t="shared" si="8"/>
        <v xml:space="preserve"> </v>
      </c>
    </row>
    <row r="140" spans="1:27" ht="12" customHeight="1" x14ac:dyDescent="0.25">
      <c r="A140" s="32" t="str">
        <f>'S. Listesi'!E137</f>
        <v xml:space="preserve"> </v>
      </c>
      <c r="B140" s="33" t="str">
        <f>IF('S. Listesi'!F137=0," ",'S. Listesi'!F137)</f>
        <v xml:space="preserve"> </v>
      </c>
      <c r="C140" s="299" t="str">
        <f>IF('S. Listesi'!G137=0," ",'S. Listesi'!G137)</f>
        <v xml:space="preserve"> </v>
      </c>
      <c r="D140" s="300"/>
      <c r="E140" s="301"/>
      <c r="F140" s="122"/>
      <c r="G140" s="133"/>
      <c r="H140" s="122"/>
      <c r="I140" s="122"/>
      <c r="J140" s="122"/>
      <c r="K140" s="122"/>
      <c r="L140" s="133"/>
      <c r="M140" s="122"/>
      <c r="N140" s="122"/>
      <c r="O140" s="122"/>
      <c r="P140" s="122"/>
      <c r="Q140" s="122"/>
      <c r="R140" s="122"/>
      <c r="S140" s="122"/>
      <c r="T140" s="122"/>
      <c r="U140" s="122"/>
      <c r="V140" s="122"/>
      <c r="W140" s="122"/>
      <c r="X140" s="122"/>
      <c r="Y140" s="122"/>
      <c r="Z140" s="17" t="str">
        <f t="shared" si="7"/>
        <v xml:space="preserve"> </v>
      </c>
      <c r="AA140" s="17" t="str">
        <f t="shared" si="8"/>
        <v xml:space="preserve"> </v>
      </c>
    </row>
    <row r="141" spans="1:27" ht="12" customHeight="1" x14ac:dyDescent="0.25">
      <c r="A141" s="32" t="str">
        <f>'S. Listesi'!E138</f>
        <v xml:space="preserve"> </v>
      </c>
      <c r="B141" s="33" t="str">
        <f>IF('S. Listesi'!F138=0," ",'S. Listesi'!F138)</f>
        <v xml:space="preserve"> </v>
      </c>
      <c r="C141" s="299" t="str">
        <f>IF('S. Listesi'!G138=0," ",'S. Listesi'!G138)</f>
        <v xml:space="preserve"> </v>
      </c>
      <c r="D141" s="300"/>
      <c r="E141" s="301"/>
      <c r="F141" s="133"/>
      <c r="G141" s="133"/>
      <c r="H141" s="133"/>
      <c r="I141" s="133"/>
      <c r="J141" s="133"/>
      <c r="K141" s="133"/>
      <c r="L141" s="133"/>
      <c r="M141" s="133"/>
      <c r="N141" s="133"/>
      <c r="O141" s="133"/>
      <c r="P141" s="133"/>
      <c r="Q141" s="133"/>
      <c r="R141" s="133"/>
      <c r="S141" s="133"/>
      <c r="T141" s="133"/>
      <c r="U141" s="133"/>
      <c r="V141" s="133"/>
      <c r="W141" s="133"/>
      <c r="X141" s="133"/>
      <c r="Y141" s="133"/>
      <c r="Z141" s="17" t="str">
        <f t="shared" si="7"/>
        <v xml:space="preserve"> </v>
      </c>
      <c r="AA141" s="17" t="str">
        <f t="shared" si="8"/>
        <v xml:space="preserve"> </v>
      </c>
    </row>
    <row r="142" spans="1:27" ht="12" customHeight="1" x14ac:dyDescent="0.25">
      <c r="A142" s="32" t="str">
        <f>'S. Listesi'!E139</f>
        <v xml:space="preserve"> </v>
      </c>
      <c r="B142" s="33" t="str">
        <f>IF('S. Listesi'!F139=0," ",'S. Listesi'!F139)</f>
        <v xml:space="preserve"> </v>
      </c>
      <c r="C142" s="299" t="str">
        <f>IF('S. Listesi'!G139=0," ",'S. Listesi'!G139)</f>
        <v xml:space="preserve"> </v>
      </c>
      <c r="D142" s="300"/>
      <c r="E142" s="301"/>
      <c r="F142" s="133"/>
      <c r="G142" s="133"/>
      <c r="H142" s="133"/>
      <c r="I142" s="133"/>
      <c r="J142" s="133"/>
      <c r="K142" s="133"/>
      <c r="L142" s="133"/>
      <c r="M142" s="133"/>
      <c r="N142" s="133"/>
      <c r="O142" s="133"/>
      <c r="P142" s="133"/>
      <c r="Q142" s="133"/>
      <c r="R142" s="133"/>
      <c r="S142" s="133"/>
      <c r="T142" s="133"/>
      <c r="U142" s="133"/>
      <c r="V142" s="133"/>
      <c r="W142" s="133"/>
      <c r="X142" s="133"/>
      <c r="Y142" s="133"/>
      <c r="Z142" s="17" t="str">
        <f t="shared" si="7"/>
        <v xml:space="preserve"> </v>
      </c>
      <c r="AA142" s="17" t="str">
        <f t="shared" si="8"/>
        <v xml:space="preserve"> </v>
      </c>
    </row>
    <row r="143" spans="1:27" ht="12" customHeight="1" x14ac:dyDescent="0.25">
      <c r="A143" s="32" t="str">
        <f>'S. Listesi'!E140</f>
        <v xml:space="preserve"> </v>
      </c>
      <c r="B143" s="33" t="str">
        <f>IF('S. Listesi'!F140=0," ",'S. Listesi'!F140)</f>
        <v xml:space="preserve"> </v>
      </c>
      <c r="C143" s="299" t="str">
        <f>IF('S. Listesi'!G140=0," ",'S. Listesi'!G140)</f>
        <v xml:space="preserve"> </v>
      </c>
      <c r="D143" s="300"/>
      <c r="E143" s="301"/>
      <c r="F143" s="133"/>
      <c r="G143" s="133"/>
      <c r="H143" s="133"/>
      <c r="I143" s="133"/>
      <c r="J143" s="133"/>
      <c r="K143" s="133"/>
      <c r="L143" s="133"/>
      <c r="M143" s="133"/>
      <c r="N143" s="133"/>
      <c r="O143" s="133"/>
      <c r="P143" s="133"/>
      <c r="Q143" s="133"/>
      <c r="R143" s="133"/>
      <c r="S143" s="133"/>
      <c r="T143" s="133"/>
      <c r="U143" s="133"/>
      <c r="V143" s="133"/>
      <c r="W143" s="133"/>
      <c r="X143" s="133"/>
      <c r="Y143" s="133"/>
      <c r="Z143" s="17" t="str">
        <f t="shared" si="7"/>
        <v xml:space="preserve"> </v>
      </c>
      <c r="AA143" s="17" t="str">
        <f t="shared" si="8"/>
        <v xml:space="preserve"> </v>
      </c>
    </row>
    <row r="144" spans="1:27" ht="12" customHeight="1" x14ac:dyDescent="0.25">
      <c r="A144" s="32" t="str">
        <f>'S. Listesi'!E141</f>
        <v xml:space="preserve"> </v>
      </c>
      <c r="B144" s="33" t="str">
        <f>IF('S. Listesi'!F141=0," ",'S. Listesi'!F141)</f>
        <v xml:space="preserve"> </v>
      </c>
      <c r="C144" s="299" t="str">
        <f>IF('S. Listesi'!G141=0," ",'S. Listesi'!G141)</f>
        <v xml:space="preserve"> </v>
      </c>
      <c r="D144" s="300"/>
      <c r="E144" s="301"/>
      <c r="F144" s="133"/>
      <c r="G144" s="133"/>
      <c r="H144" s="133"/>
      <c r="I144" s="133"/>
      <c r="J144" s="133"/>
      <c r="K144" s="133"/>
      <c r="L144" s="133"/>
      <c r="M144" s="133"/>
      <c r="N144" s="133"/>
      <c r="O144" s="133"/>
      <c r="P144" s="133"/>
      <c r="Q144" s="133"/>
      <c r="R144" s="133"/>
      <c r="S144" s="133"/>
      <c r="T144" s="133"/>
      <c r="U144" s="133"/>
      <c r="V144" s="133"/>
      <c r="W144" s="133"/>
      <c r="X144" s="133"/>
      <c r="Y144" s="133"/>
      <c r="Z144" s="17" t="str">
        <f t="shared" si="7"/>
        <v xml:space="preserve"> </v>
      </c>
      <c r="AA144" s="17" t="str">
        <f t="shared" si="8"/>
        <v xml:space="preserve"> </v>
      </c>
    </row>
    <row r="145" spans="1:27" ht="12" customHeight="1" x14ac:dyDescent="0.25">
      <c r="A145" s="32" t="str">
        <f>'S. Listesi'!E142</f>
        <v xml:space="preserve"> </v>
      </c>
      <c r="B145" s="33" t="str">
        <f>IF('S. Listesi'!F142=0," ",'S. Listesi'!F142)</f>
        <v xml:space="preserve"> </v>
      </c>
      <c r="C145" s="299" t="str">
        <f>IF('S. Listesi'!G142=0," ",'S. Listesi'!G142)</f>
        <v xml:space="preserve"> </v>
      </c>
      <c r="D145" s="300"/>
      <c r="E145" s="301"/>
      <c r="F145" s="133"/>
      <c r="G145" s="133"/>
      <c r="H145" s="133"/>
      <c r="I145" s="133"/>
      <c r="J145" s="133"/>
      <c r="K145" s="133"/>
      <c r="L145" s="133"/>
      <c r="M145" s="133"/>
      <c r="N145" s="133"/>
      <c r="O145" s="133"/>
      <c r="P145" s="133"/>
      <c r="Q145" s="133"/>
      <c r="R145" s="133"/>
      <c r="S145" s="133"/>
      <c r="T145" s="133"/>
      <c r="U145" s="133"/>
      <c r="V145" s="133"/>
      <c r="W145" s="133"/>
      <c r="X145" s="133"/>
      <c r="Y145" s="133"/>
      <c r="Z145" s="17" t="str">
        <f t="shared" si="7"/>
        <v xml:space="preserve"> </v>
      </c>
      <c r="AA145" s="17" t="str">
        <f t="shared" si="8"/>
        <v xml:space="preserve"> </v>
      </c>
    </row>
    <row r="146" spans="1:27" ht="12" customHeight="1" x14ac:dyDescent="0.25">
      <c r="A146" s="32" t="str">
        <f>'S. Listesi'!E143</f>
        <v xml:space="preserve"> </v>
      </c>
      <c r="B146" s="33" t="str">
        <f>IF('S. Listesi'!F143=0," ",'S. Listesi'!F143)</f>
        <v xml:space="preserve"> </v>
      </c>
      <c r="C146" s="299" t="str">
        <f>IF('S. Listesi'!G143=0," ",'S. Listesi'!G143)</f>
        <v xml:space="preserve"> </v>
      </c>
      <c r="D146" s="300"/>
      <c r="E146" s="301"/>
      <c r="F146" s="133"/>
      <c r="G146" s="133"/>
      <c r="H146" s="133"/>
      <c r="I146" s="133"/>
      <c r="J146" s="133"/>
      <c r="K146" s="133"/>
      <c r="L146" s="133"/>
      <c r="M146" s="133"/>
      <c r="N146" s="133"/>
      <c r="O146" s="133"/>
      <c r="P146" s="133"/>
      <c r="Q146" s="133"/>
      <c r="R146" s="133"/>
      <c r="S146" s="133"/>
      <c r="T146" s="133"/>
      <c r="U146" s="133"/>
      <c r="V146" s="133"/>
      <c r="W146" s="133"/>
      <c r="X146" s="133"/>
      <c r="Y146" s="133"/>
      <c r="Z146" s="17" t="str">
        <f t="shared" si="7"/>
        <v xml:space="preserve"> </v>
      </c>
      <c r="AA146" s="17" t="str">
        <f t="shared" si="8"/>
        <v xml:space="preserve"> </v>
      </c>
    </row>
    <row r="147" spans="1:27" ht="39.75" customHeight="1" x14ac:dyDescent="0.25">
      <c r="A147" s="329" t="s">
        <v>17</v>
      </c>
      <c r="B147" s="330"/>
      <c r="C147" s="330"/>
      <c r="D147" s="330"/>
      <c r="E147" s="331"/>
      <c r="F147" s="15" t="str">
        <f t="shared" ref="F147:Y147" si="9">F6</f>
        <v>1.SORU</v>
      </c>
      <c r="G147" s="15" t="str">
        <f t="shared" si="9"/>
        <v>2.SORU</v>
      </c>
      <c r="H147" s="15" t="str">
        <f t="shared" si="9"/>
        <v>3.SORU</v>
      </c>
      <c r="I147" s="15" t="str">
        <f t="shared" si="9"/>
        <v>4.SORU</v>
      </c>
      <c r="J147" s="15" t="str">
        <f t="shared" si="9"/>
        <v>5.SORU</v>
      </c>
      <c r="K147" s="15" t="str">
        <f t="shared" si="9"/>
        <v>6.SORU</v>
      </c>
      <c r="L147" s="15" t="str">
        <f t="shared" si="9"/>
        <v>7.SORU</v>
      </c>
      <c r="M147" s="15" t="str">
        <f t="shared" si="9"/>
        <v>8.SORU</v>
      </c>
      <c r="N147" s="15" t="str">
        <f t="shared" si="9"/>
        <v>9.SORU</v>
      </c>
      <c r="O147" s="15" t="str">
        <f t="shared" si="9"/>
        <v>10.SORU</v>
      </c>
      <c r="P147" s="15" t="str">
        <f t="shared" si="9"/>
        <v>11.SORU</v>
      </c>
      <c r="Q147" s="15" t="str">
        <f t="shared" si="9"/>
        <v>12.SORU</v>
      </c>
      <c r="R147" s="15" t="str">
        <f t="shared" si="9"/>
        <v>13.SORU</v>
      </c>
      <c r="S147" s="15" t="str">
        <f t="shared" si="9"/>
        <v>14.SORU</v>
      </c>
      <c r="T147" s="15" t="str">
        <f t="shared" si="9"/>
        <v>15.SORU</v>
      </c>
      <c r="U147" s="15" t="str">
        <f t="shared" si="9"/>
        <v>16.SORU</v>
      </c>
      <c r="V147" s="15" t="str">
        <f t="shared" si="9"/>
        <v>17.SORU</v>
      </c>
      <c r="W147" s="15" t="str">
        <f t="shared" si="9"/>
        <v>18.SORU</v>
      </c>
      <c r="X147" s="15" t="str">
        <f t="shared" si="9"/>
        <v>19.SORU</v>
      </c>
      <c r="Y147" s="15" t="str">
        <f t="shared" si="9"/>
        <v>20.SORU</v>
      </c>
      <c r="Z147" s="12"/>
      <c r="AA147" s="12"/>
    </row>
    <row r="148" spans="1:27" ht="19.5" customHeight="1" x14ac:dyDescent="0.25">
      <c r="A148" s="376" t="s">
        <v>26</v>
      </c>
      <c r="B148" s="377"/>
      <c r="C148" s="377"/>
      <c r="D148" s="377"/>
      <c r="E148" s="378"/>
      <c r="F148" s="174" t="str">
        <f t="shared" ref="F148:Y148" si="10">IF(COUNTBLANK(F7:F146)=ROWS(F7:F146)," ",SUM(F7:F146))</f>
        <v xml:space="preserve"> </v>
      </c>
      <c r="G148" s="174" t="str">
        <f t="shared" si="10"/>
        <v xml:space="preserve"> </v>
      </c>
      <c r="H148" s="174" t="str">
        <f t="shared" si="10"/>
        <v xml:space="preserve"> </v>
      </c>
      <c r="I148" s="174" t="str">
        <f t="shared" si="10"/>
        <v xml:space="preserve"> </v>
      </c>
      <c r="J148" s="174" t="str">
        <f t="shared" si="10"/>
        <v xml:space="preserve"> </v>
      </c>
      <c r="K148" s="174" t="str">
        <f t="shared" si="10"/>
        <v xml:space="preserve"> </v>
      </c>
      <c r="L148" s="174" t="str">
        <f t="shared" si="10"/>
        <v xml:space="preserve"> </v>
      </c>
      <c r="M148" s="174" t="str">
        <f t="shared" si="10"/>
        <v xml:space="preserve"> </v>
      </c>
      <c r="N148" s="174" t="str">
        <f t="shared" si="10"/>
        <v xml:space="preserve"> </v>
      </c>
      <c r="O148" s="174" t="str">
        <f t="shared" si="10"/>
        <v xml:space="preserve"> </v>
      </c>
      <c r="P148" s="174" t="str">
        <f t="shared" si="10"/>
        <v xml:space="preserve"> </v>
      </c>
      <c r="Q148" s="174" t="str">
        <f t="shared" si="10"/>
        <v xml:space="preserve"> </v>
      </c>
      <c r="R148" s="174" t="str">
        <f t="shared" si="10"/>
        <v xml:space="preserve"> </v>
      </c>
      <c r="S148" s="174" t="str">
        <f t="shared" si="10"/>
        <v xml:space="preserve"> </v>
      </c>
      <c r="T148" s="174" t="str">
        <f t="shared" si="10"/>
        <v xml:space="preserve"> </v>
      </c>
      <c r="U148" s="174" t="str">
        <f t="shared" si="10"/>
        <v xml:space="preserve"> </v>
      </c>
      <c r="V148" s="174" t="str">
        <f t="shared" si="10"/>
        <v xml:space="preserve"> </v>
      </c>
      <c r="W148" s="174" t="str">
        <f t="shared" si="10"/>
        <v xml:space="preserve"> </v>
      </c>
      <c r="X148" s="174" t="str">
        <f t="shared" si="10"/>
        <v xml:space="preserve"> </v>
      </c>
      <c r="Y148" s="174" t="str">
        <f t="shared" si="10"/>
        <v xml:space="preserve"> </v>
      </c>
      <c r="Z148" s="176"/>
      <c r="AA148" s="5"/>
    </row>
    <row r="149" spans="1:27" ht="25.5" customHeight="1" x14ac:dyDescent="0.25">
      <c r="A149" s="380" t="s">
        <v>41</v>
      </c>
      <c r="B149" s="381"/>
      <c r="C149" s="381"/>
      <c r="D149" s="381"/>
      <c r="E149" s="382"/>
      <c r="F149" s="44" t="str">
        <f t="shared" ref="F149:Y149" si="11">IF(COUNTBLANK(F7:F146)=ROWS(F7:F146)," ",AVERAGE(F7:F146))</f>
        <v xml:space="preserve"> </v>
      </c>
      <c r="G149" s="44" t="str">
        <f t="shared" si="11"/>
        <v xml:space="preserve"> </v>
      </c>
      <c r="H149" s="44" t="str">
        <f t="shared" si="11"/>
        <v xml:space="preserve"> </v>
      </c>
      <c r="I149" s="44" t="str">
        <f t="shared" si="11"/>
        <v xml:space="preserve"> </v>
      </c>
      <c r="J149" s="44" t="str">
        <f t="shared" si="11"/>
        <v xml:space="preserve"> </v>
      </c>
      <c r="K149" s="44" t="str">
        <f t="shared" si="11"/>
        <v xml:space="preserve"> </v>
      </c>
      <c r="L149" s="44" t="str">
        <f t="shared" si="11"/>
        <v xml:space="preserve"> </v>
      </c>
      <c r="M149" s="44" t="str">
        <f t="shared" si="11"/>
        <v xml:space="preserve"> </v>
      </c>
      <c r="N149" s="44" t="str">
        <f t="shared" si="11"/>
        <v xml:space="preserve"> </v>
      </c>
      <c r="O149" s="44" t="str">
        <f t="shared" si="11"/>
        <v xml:space="preserve"> </v>
      </c>
      <c r="P149" s="44" t="str">
        <f t="shared" si="11"/>
        <v xml:space="preserve"> </v>
      </c>
      <c r="Q149" s="44" t="str">
        <f t="shared" si="11"/>
        <v xml:space="preserve"> </v>
      </c>
      <c r="R149" s="44" t="str">
        <f t="shared" si="11"/>
        <v xml:space="preserve"> </v>
      </c>
      <c r="S149" s="44" t="str">
        <f t="shared" si="11"/>
        <v xml:space="preserve"> </v>
      </c>
      <c r="T149" s="44" t="str">
        <f t="shared" si="11"/>
        <v xml:space="preserve"> </v>
      </c>
      <c r="U149" s="44" t="str">
        <f t="shared" si="11"/>
        <v xml:space="preserve"> </v>
      </c>
      <c r="V149" s="44" t="str">
        <f t="shared" si="11"/>
        <v xml:space="preserve"> </v>
      </c>
      <c r="W149" s="44" t="str">
        <f t="shared" si="11"/>
        <v xml:space="preserve"> </v>
      </c>
      <c r="X149" s="44" t="str">
        <f t="shared" si="11"/>
        <v xml:space="preserve"> </v>
      </c>
      <c r="Y149" s="44" t="str">
        <f t="shared" si="11"/>
        <v xml:space="preserve"> </v>
      </c>
      <c r="Z149" s="7" t="str">
        <f>IF(COUNTIF(Z7:Z146," ")=ROWS(Z7:Z146)," ",AVERAGE(Z7:Z146))</f>
        <v xml:space="preserve"> </v>
      </c>
      <c r="AA149" s="7" t="str">
        <f>IF(COUNTIF(AA7:AA146," ")=ROWS(AA7:AA146)," ",AVERAGE(AA7:AA146))</f>
        <v xml:space="preserve"> </v>
      </c>
    </row>
    <row r="150" spans="1:27" ht="21" customHeight="1" x14ac:dyDescent="0.25">
      <c r="A150" s="380" t="s">
        <v>28</v>
      </c>
      <c r="B150" s="381"/>
      <c r="C150" s="381"/>
      <c r="D150" s="381"/>
      <c r="E150" s="382"/>
      <c r="F150" s="45" t="str">
        <f t="shared" ref="F150:Y150" si="12">IF(COUNTBLANK(F7:F146)=ROWS(F7:F146)," ",IF(COUNTIF(F7:F146,F5)=0,"YOK",COUNTIF(F7:F146,F5)))</f>
        <v xml:space="preserve"> </v>
      </c>
      <c r="G150" s="45" t="str">
        <f t="shared" si="12"/>
        <v xml:space="preserve"> </v>
      </c>
      <c r="H150" s="45" t="str">
        <f t="shared" si="12"/>
        <v xml:space="preserve"> </v>
      </c>
      <c r="I150" s="45" t="str">
        <f t="shared" si="12"/>
        <v xml:space="preserve"> </v>
      </c>
      <c r="J150" s="45" t="str">
        <f t="shared" si="12"/>
        <v xml:space="preserve"> </v>
      </c>
      <c r="K150" s="45" t="str">
        <f t="shared" si="12"/>
        <v xml:space="preserve"> </v>
      </c>
      <c r="L150" s="45" t="str">
        <f t="shared" si="12"/>
        <v xml:space="preserve"> </v>
      </c>
      <c r="M150" s="45" t="str">
        <f t="shared" si="12"/>
        <v xml:space="preserve"> </v>
      </c>
      <c r="N150" s="45" t="str">
        <f t="shared" si="12"/>
        <v xml:space="preserve"> </v>
      </c>
      <c r="O150" s="45" t="str">
        <f t="shared" si="12"/>
        <v xml:space="preserve"> </v>
      </c>
      <c r="P150" s="45" t="str">
        <f t="shared" si="12"/>
        <v xml:space="preserve"> </v>
      </c>
      <c r="Q150" s="45" t="str">
        <f t="shared" si="12"/>
        <v xml:space="preserve"> </v>
      </c>
      <c r="R150" s="45" t="str">
        <f t="shared" si="12"/>
        <v xml:space="preserve"> </v>
      </c>
      <c r="S150" s="45" t="str">
        <f t="shared" si="12"/>
        <v xml:space="preserve"> </v>
      </c>
      <c r="T150" s="45" t="str">
        <f t="shared" si="12"/>
        <v xml:space="preserve"> </v>
      </c>
      <c r="U150" s="45" t="str">
        <f t="shared" si="12"/>
        <v xml:space="preserve"> </v>
      </c>
      <c r="V150" s="45" t="str">
        <f t="shared" si="12"/>
        <v xml:space="preserve"> </v>
      </c>
      <c r="W150" s="45" t="str">
        <f t="shared" si="12"/>
        <v xml:space="preserve"> </v>
      </c>
      <c r="X150" s="45" t="str">
        <f t="shared" si="12"/>
        <v xml:space="preserve"> </v>
      </c>
      <c r="Y150" s="45" t="str">
        <f t="shared" si="12"/>
        <v xml:space="preserve"> </v>
      </c>
      <c r="Z150" s="7"/>
      <c r="AA150" s="6"/>
    </row>
    <row r="151" spans="1:27" ht="29.25" customHeight="1" x14ac:dyDescent="0.25">
      <c r="A151" s="383" t="s">
        <v>30</v>
      </c>
      <c r="B151" s="384"/>
      <c r="C151" s="384"/>
      <c r="D151" s="384"/>
      <c r="E151" s="385"/>
      <c r="F151" s="46" t="str">
        <f t="shared" ref="F151:Y151" si="13">IF(COUNTBLANK(F7:F146)=ROWS(F7:F146)," ",IF(F150="YOK",0,100*F150/COUNTA(F7:F146)))</f>
        <v xml:space="preserve"> </v>
      </c>
      <c r="G151" s="46" t="str">
        <f t="shared" si="13"/>
        <v xml:space="preserve"> </v>
      </c>
      <c r="H151" s="46" t="str">
        <f t="shared" si="13"/>
        <v xml:space="preserve"> </v>
      </c>
      <c r="I151" s="46" t="str">
        <f t="shared" si="13"/>
        <v xml:space="preserve"> </v>
      </c>
      <c r="J151" s="46" t="str">
        <f t="shared" si="13"/>
        <v xml:space="preserve"> </v>
      </c>
      <c r="K151" s="46" t="str">
        <f t="shared" si="13"/>
        <v xml:space="preserve"> </v>
      </c>
      <c r="L151" s="46" t="str">
        <f t="shared" si="13"/>
        <v xml:space="preserve"> </v>
      </c>
      <c r="M151" s="46" t="str">
        <f t="shared" si="13"/>
        <v xml:space="preserve"> </v>
      </c>
      <c r="N151" s="46" t="str">
        <f t="shared" si="13"/>
        <v xml:space="preserve"> </v>
      </c>
      <c r="O151" s="46" t="str">
        <f t="shared" si="13"/>
        <v xml:space="preserve"> </v>
      </c>
      <c r="P151" s="46" t="str">
        <f t="shared" si="13"/>
        <v xml:space="preserve"> </v>
      </c>
      <c r="Q151" s="46" t="str">
        <f t="shared" si="13"/>
        <v xml:space="preserve"> </v>
      </c>
      <c r="R151" s="46" t="str">
        <f t="shared" si="13"/>
        <v xml:space="preserve"> </v>
      </c>
      <c r="S151" s="46" t="str">
        <f t="shared" si="13"/>
        <v xml:space="preserve"> </v>
      </c>
      <c r="T151" s="46" t="str">
        <f t="shared" si="13"/>
        <v xml:space="preserve"> </v>
      </c>
      <c r="U151" s="46" t="str">
        <f t="shared" si="13"/>
        <v xml:space="preserve"> </v>
      </c>
      <c r="V151" s="46" t="str">
        <f t="shared" si="13"/>
        <v xml:space="preserve"> </v>
      </c>
      <c r="W151" s="46" t="str">
        <f t="shared" si="13"/>
        <v xml:space="preserve"> </v>
      </c>
      <c r="X151" s="46" t="str">
        <f t="shared" si="13"/>
        <v xml:space="preserve"> </v>
      </c>
      <c r="Y151" s="46" t="str">
        <f t="shared" si="13"/>
        <v xml:space="preserve"> </v>
      </c>
      <c r="Z151" s="341"/>
      <c r="AA151" s="379"/>
    </row>
    <row r="152" spans="1:27" ht="10.5" customHeight="1" x14ac:dyDescent="0.25">
      <c r="A152" s="386"/>
      <c r="B152" s="387"/>
      <c r="C152" s="387"/>
      <c r="D152" s="387"/>
      <c r="E152" s="388"/>
      <c r="F152" s="47" t="str">
        <f>IF(F151&lt;&gt;" ","%"," ")</f>
        <v xml:space="preserve"> </v>
      </c>
      <c r="G152" s="47" t="str">
        <f t="shared" ref="G152:Y152" si="14">IF(G151&lt;&gt;" ","%"," ")</f>
        <v xml:space="preserve"> </v>
      </c>
      <c r="H152" s="47" t="str">
        <f t="shared" si="14"/>
        <v xml:space="preserve"> </v>
      </c>
      <c r="I152" s="47" t="str">
        <f t="shared" si="14"/>
        <v xml:space="preserve"> </v>
      </c>
      <c r="J152" s="47" t="str">
        <f t="shared" si="14"/>
        <v xml:space="preserve"> </v>
      </c>
      <c r="K152" s="47" t="str">
        <f t="shared" si="14"/>
        <v xml:space="preserve"> </v>
      </c>
      <c r="L152" s="47" t="str">
        <f t="shared" si="14"/>
        <v xml:space="preserve"> </v>
      </c>
      <c r="M152" s="47" t="str">
        <f t="shared" si="14"/>
        <v xml:space="preserve"> </v>
      </c>
      <c r="N152" s="47" t="str">
        <f t="shared" si="14"/>
        <v xml:space="preserve"> </v>
      </c>
      <c r="O152" s="47" t="str">
        <f t="shared" si="14"/>
        <v xml:space="preserve"> </v>
      </c>
      <c r="P152" s="47" t="str">
        <f t="shared" si="14"/>
        <v xml:space="preserve"> </v>
      </c>
      <c r="Q152" s="47" t="str">
        <f t="shared" si="14"/>
        <v xml:space="preserve"> </v>
      </c>
      <c r="R152" s="47" t="str">
        <f t="shared" si="14"/>
        <v xml:space="preserve"> </v>
      </c>
      <c r="S152" s="47" t="str">
        <f t="shared" si="14"/>
        <v xml:space="preserve"> </v>
      </c>
      <c r="T152" s="47" t="str">
        <f t="shared" si="14"/>
        <v xml:space="preserve"> </v>
      </c>
      <c r="U152" s="47" t="str">
        <f t="shared" si="14"/>
        <v xml:space="preserve"> </v>
      </c>
      <c r="V152" s="47" t="str">
        <f t="shared" si="14"/>
        <v xml:space="preserve"> </v>
      </c>
      <c r="W152" s="47" t="str">
        <f t="shared" si="14"/>
        <v xml:space="preserve"> </v>
      </c>
      <c r="X152" s="47" t="str">
        <f t="shared" si="14"/>
        <v xml:space="preserve"> </v>
      </c>
      <c r="Y152" s="47" t="str">
        <f t="shared" si="14"/>
        <v xml:space="preserve"> </v>
      </c>
      <c r="Z152" s="341"/>
      <c r="AA152" s="379"/>
    </row>
    <row r="153" spans="1:27" ht="21.75" customHeight="1" x14ac:dyDescent="0.25">
      <c r="A153" s="380" t="s">
        <v>29</v>
      </c>
      <c r="B153" s="381"/>
      <c r="C153" s="381"/>
      <c r="D153" s="381"/>
      <c r="E153" s="382"/>
      <c r="F153" s="45" t="str">
        <f t="shared" ref="F153:Y153" si="15">IF(COUNTBLANK(F7:F146)=ROWS(F7:F146)," ",IF(COUNTIF(F7:F146,0)=0,"YOK",COUNTIF(F7:F146,0)))</f>
        <v xml:space="preserve"> </v>
      </c>
      <c r="G153" s="45" t="str">
        <f t="shared" si="15"/>
        <v xml:space="preserve"> </v>
      </c>
      <c r="H153" s="45" t="str">
        <f t="shared" si="15"/>
        <v xml:space="preserve"> </v>
      </c>
      <c r="I153" s="45" t="str">
        <f t="shared" si="15"/>
        <v xml:space="preserve"> </v>
      </c>
      <c r="J153" s="45" t="str">
        <f t="shared" si="15"/>
        <v xml:space="preserve"> </v>
      </c>
      <c r="K153" s="45" t="str">
        <f t="shared" si="15"/>
        <v xml:space="preserve"> </v>
      </c>
      <c r="L153" s="45" t="str">
        <f t="shared" si="15"/>
        <v xml:space="preserve"> </v>
      </c>
      <c r="M153" s="45" t="str">
        <f t="shared" si="15"/>
        <v xml:space="preserve"> </v>
      </c>
      <c r="N153" s="45" t="str">
        <f t="shared" si="15"/>
        <v xml:space="preserve"> </v>
      </c>
      <c r="O153" s="45" t="str">
        <f t="shared" si="15"/>
        <v xml:space="preserve"> </v>
      </c>
      <c r="P153" s="45" t="str">
        <f t="shared" si="15"/>
        <v xml:space="preserve"> </v>
      </c>
      <c r="Q153" s="45" t="str">
        <f t="shared" si="15"/>
        <v xml:space="preserve"> </v>
      </c>
      <c r="R153" s="45" t="str">
        <f t="shared" si="15"/>
        <v xml:space="preserve"> </v>
      </c>
      <c r="S153" s="45" t="str">
        <f t="shared" si="15"/>
        <v xml:space="preserve"> </v>
      </c>
      <c r="T153" s="45" t="str">
        <f t="shared" si="15"/>
        <v xml:space="preserve"> </v>
      </c>
      <c r="U153" s="45" t="str">
        <f t="shared" si="15"/>
        <v xml:space="preserve"> </v>
      </c>
      <c r="V153" s="45" t="str">
        <f t="shared" si="15"/>
        <v xml:space="preserve"> </v>
      </c>
      <c r="W153" s="45" t="str">
        <f t="shared" si="15"/>
        <v xml:space="preserve"> </v>
      </c>
      <c r="X153" s="45" t="str">
        <f t="shared" si="15"/>
        <v xml:space="preserve"> </v>
      </c>
      <c r="Y153" s="45" t="str">
        <f t="shared" si="15"/>
        <v xml:space="preserve"> </v>
      </c>
      <c r="Z153" s="7"/>
      <c r="AA153" s="6"/>
    </row>
    <row r="154" spans="1:27" ht="30.75" customHeight="1" x14ac:dyDescent="0.25">
      <c r="A154" s="383" t="s">
        <v>31</v>
      </c>
      <c r="B154" s="384"/>
      <c r="C154" s="384"/>
      <c r="D154" s="384"/>
      <c r="E154" s="385"/>
      <c r="F154" s="46" t="str">
        <f t="shared" ref="F154:Y154" si="16">IF(COUNTBLANK(F7:F146)=ROWS(F7:F146)," ",IF(F153="YOK",0,100*F153/COUNTA(F7:F146)))</f>
        <v xml:space="preserve"> </v>
      </c>
      <c r="G154" s="46" t="str">
        <f t="shared" si="16"/>
        <v xml:space="preserve"> </v>
      </c>
      <c r="H154" s="46" t="str">
        <f t="shared" si="16"/>
        <v xml:space="preserve"> </v>
      </c>
      <c r="I154" s="46" t="str">
        <f t="shared" si="16"/>
        <v xml:space="preserve"> </v>
      </c>
      <c r="J154" s="46" t="str">
        <f t="shared" si="16"/>
        <v xml:space="preserve"> </v>
      </c>
      <c r="K154" s="46" t="str">
        <f t="shared" si="16"/>
        <v xml:space="preserve"> </v>
      </c>
      <c r="L154" s="46" t="str">
        <f t="shared" si="16"/>
        <v xml:space="preserve"> </v>
      </c>
      <c r="M154" s="46" t="str">
        <f t="shared" si="16"/>
        <v xml:space="preserve"> </v>
      </c>
      <c r="N154" s="46" t="str">
        <f t="shared" si="16"/>
        <v xml:space="preserve"> </v>
      </c>
      <c r="O154" s="46" t="str">
        <f t="shared" si="16"/>
        <v xml:space="preserve"> </v>
      </c>
      <c r="P154" s="46" t="str">
        <f t="shared" si="16"/>
        <v xml:space="preserve"> </v>
      </c>
      <c r="Q154" s="46" t="str">
        <f t="shared" si="16"/>
        <v xml:space="preserve"> </v>
      </c>
      <c r="R154" s="46" t="str">
        <f t="shared" si="16"/>
        <v xml:space="preserve"> </v>
      </c>
      <c r="S154" s="46" t="str">
        <f t="shared" si="16"/>
        <v xml:space="preserve"> </v>
      </c>
      <c r="T154" s="46" t="str">
        <f t="shared" si="16"/>
        <v xml:space="preserve"> </v>
      </c>
      <c r="U154" s="46" t="str">
        <f t="shared" si="16"/>
        <v xml:space="preserve"> </v>
      </c>
      <c r="V154" s="46" t="str">
        <f t="shared" si="16"/>
        <v xml:space="preserve"> </v>
      </c>
      <c r="W154" s="46" t="str">
        <f t="shared" si="16"/>
        <v xml:space="preserve"> </v>
      </c>
      <c r="X154" s="46" t="str">
        <f t="shared" si="16"/>
        <v xml:space="preserve"> </v>
      </c>
      <c r="Y154" s="46" t="str">
        <f t="shared" si="16"/>
        <v xml:space="preserve"> </v>
      </c>
      <c r="Z154" s="341"/>
      <c r="AA154" s="379"/>
    </row>
    <row r="155" spans="1:27" ht="10.5" customHeight="1" x14ac:dyDescent="0.25">
      <c r="A155" s="386"/>
      <c r="B155" s="387"/>
      <c r="C155" s="387"/>
      <c r="D155" s="387"/>
      <c r="E155" s="388"/>
      <c r="F155" s="48" t="str">
        <f>IF(F154&lt;&gt;" ","%"," ")</f>
        <v xml:space="preserve"> </v>
      </c>
      <c r="G155" s="48" t="str">
        <f t="shared" ref="G155:Y155" si="17">IF(G154&lt;&gt;" ","%"," ")</f>
        <v xml:space="preserve"> </v>
      </c>
      <c r="H155" s="48" t="str">
        <f t="shared" si="17"/>
        <v xml:space="preserve"> </v>
      </c>
      <c r="I155" s="48" t="str">
        <f t="shared" si="17"/>
        <v xml:space="preserve"> </v>
      </c>
      <c r="J155" s="48" t="str">
        <f t="shared" si="17"/>
        <v xml:space="preserve"> </v>
      </c>
      <c r="K155" s="48" t="str">
        <f t="shared" si="17"/>
        <v xml:space="preserve"> </v>
      </c>
      <c r="L155" s="48" t="str">
        <f t="shared" si="17"/>
        <v xml:space="preserve"> </v>
      </c>
      <c r="M155" s="48" t="str">
        <f t="shared" si="17"/>
        <v xml:space="preserve"> </v>
      </c>
      <c r="N155" s="48" t="str">
        <f t="shared" si="17"/>
        <v xml:space="preserve"> </v>
      </c>
      <c r="O155" s="48" t="str">
        <f t="shared" si="17"/>
        <v xml:space="preserve"> </v>
      </c>
      <c r="P155" s="48" t="str">
        <f t="shared" si="17"/>
        <v xml:space="preserve"> </v>
      </c>
      <c r="Q155" s="48" t="str">
        <f t="shared" si="17"/>
        <v xml:space="preserve"> </v>
      </c>
      <c r="R155" s="48" t="str">
        <f t="shared" si="17"/>
        <v xml:space="preserve"> </v>
      </c>
      <c r="S155" s="48" t="str">
        <f t="shared" si="17"/>
        <v xml:space="preserve"> </v>
      </c>
      <c r="T155" s="48" t="str">
        <f t="shared" si="17"/>
        <v xml:space="preserve"> </v>
      </c>
      <c r="U155" s="48" t="str">
        <f t="shared" si="17"/>
        <v xml:space="preserve"> </v>
      </c>
      <c r="V155" s="48" t="str">
        <f t="shared" si="17"/>
        <v xml:space="preserve"> </v>
      </c>
      <c r="W155" s="48" t="str">
        <f t="shared" si="17"/>
        <v xml:space="preserve"> </v>
      </c>
      <c r="X155" s="48" t="str">
        <f t="shared" si="17"/>
        <v xml:space="preserve"> </v>
      </c>
      <c r="Y155" s="48" t="str">
        <f t="shared" si="17"/>
        <v xml:space="preserve"> </v>
      </c>
      <c r="Z155" s="341"/>
      <c r="AA155" s="379"/>
    </row>
    <row r="156" spans="1:27" ht="30" customHeight="1" x14ac:dyDescent="0.25">
      <c r="A156" s="335" t="s">
        <v>114</v>
      </c>
      <c r="B156" s="336"/>
      <c r="C156" s="336"/>
      <c r="D156" s="336"/>
      <c r="E156" s="337"/>
      <c r="F156" s="172" t="str">
        <f t="shared" ref="F156:Y156" si="18">IF(F5=" "," ",IF(COUNTBLANK(F7:F146)=ROWS(F7:F146)," ",F149*100/F5))</f>
        <v xml:space="preserve"> </v>
      </c>
      <c r="G156" s="172" t="str">
        <f t="shared" si="18"/>
        <v xml:space="preserve"> </v>
      </c>
      <c r="H156" s="172" t="str">
        <f t="shared" si="18"/>
        <v xml:space="preserve"> </v>
      </c>
      <c r="I156" s="172" t="str">
        <f t="shared" si="18"/>
        <v xml:space="preserve"> </v>
      </c>
      <c r="J156" s="172" t="str">
        <f t="shared" si="18"/>
        <v xml:space="preserve"> </v>
      </c>
      <c r="K156" s="172" t="str">
        <f t="shared" si="18"/>
        <v xml:space="preserve"> </v>
      </c>
      <c r="L156" s="172" t="str">
        <f t="shared" si="18"/>
        <v xml:space="preserve"> </v>
      </c>
      <c r="M156" s="172" t="str">
        <f t="shared" si="18"/>
        <v xml:space="preserve"> </v>
      </c>
      <c r="N156" s="172" t="str">
        <f t="shared" si="18"/>
        <v xml:space="preserve"> </v>
      </c>
      <c r="O156" s="172" t="str">
        <f t="shared" si="18"/>
        <v xml:space="preserve"> </v>
      </c>
      <c r="P156" s="172" t="str">
        <f t="shared" si="18"/>
        <v xml:space="preserve"> </v>
      </c>
      <c r="Q156" s="172" t="str">
        <f t="shared" si="18"/>
        <v xml:space="preserve"> </v>
      </c>
      <c r="R156" s="172" t="str">
        <f t="shared" si="18"/>
        <v xml:space="preserve"> </v>
      </c>
      <c r="S156" s="172" t="str">
        <f t="shared" si="18"/>
        <v xml:space="preserve"> </v>
      </c>
      <c r="T156" s="172" t="str">
        <f t="shared" si="18"/>
        <v xml:space="preserve"> </v>
      </c>
      <c r="U156" s="172" t="str">
        <f t="shared" si="18"/>
        <v xml:space="preserve"> </v>
      </c>
      <c r="V156" s="172" t="str">
        <f t="shared" si="18"/>
        <v xml:space="preserve"> </v>
      </c>
      <c r="W156" s="172" t="str">
        <f t="shared" si="18"/>
        <v xml:space="preserve"> </v>
      </c>
      <c r="X156" s="172" t="str">
        <f t="shared" si="18"/>
        <v xml:space="preserve"> </v>
      </c>
      <c r="Y156" s="172" t="str">
        <f t="shared" si="18"/>
        <v xml:space="preserve"> </v>
      </c>
      <c r="Z156" s="353"/>
      <c r="AA156" s="389"/>
    </row>
    <row r="157" spans="1:27" ht="9.75" customHeight="1" x14ac:dyDescent="0.25">
      <c r="A157" s="338"/>
      <c r="B157" s="339"/>
      <c r="C157" s="339"/>
      <c r="D157" s="339"/>
      <c r="E157" s="340"/>
      <c r="F157" s="173" t="str">
        <f>IF(F156&lt;&gt;" ","%"," ")</f>
        <v xml:space="preserve"> </v>
      </c>
      <c r="G157" s="173" t="str">
        <f t="shared" ref="G157:Y157" si="19">IF(G156&lt;&gt;" ","%"," ")</f>
        <v xml:space="preserve"> </v>
      </c>
      <c r="H157" s="173" t="str">
        <f t="shared" si="19"/>
        <v xml:space="preserve"> </v>
      </c>
      <c r="I157" s="173" t="str">
        <f t="shared" si="19"/>
        <v xml:space="preserve"> </v>
      </c>
      <c r="J157" s="173" t="str">
        <f t="shared" si="19"/>
        <v xml:space="preserve"> </v>
      </c>
      <c r="K157" s="173" t="str">
        <f t="shared" si="19"/>
        <v xml:space="preserve"> </v>
      </c>
      <c r="L157" s="173" t="str">
        <f t="shared" si="19"/>
        <v xml:space="preserve"> </v>
      </c>
      <c r="M157" s="173" t="str">
        <f t="shared" si="19"/>
        <v xml:space="preserve"> </v>
      </c>
      <c r="N157" s="173" t="str">
        <f t="shared" si="19"/>
        <v xml:space="preserve"> </v>
      </c>
      <c r="O157" s="173" t="str">
        <f t="shared" si="19"/>
        <v xml:space="preserve"> </v>
      </c>
      <c r="P157" s="173" t="str">
        <f t="shared" si="19"/>
        <v xml:space="preserve"> </v>
      </c>
      <c r="Q157" s="173" t="str">
        <f t="shared" si="19"/>
        <v xml:space="preserve"> </v>
      </c>
      <c r="R157" s="173" t="str">
        <f t="shared" si="19"/>
        <v xml:space="preserve"> </v>
      </c>
      <c r="S157" s="173" t="str">
        <f t="shared" si="19"/>
        <v xml:space="preserve"> </v>
      </c>
      <c r="T157" s="173" t="str">
        <f t="shared" si="19"/>
        <v xml:space="preserve"> </v>
      </c>
      <c r="U157" s="173" t="str">
        <f t="shared" si="19"/>
        <v xml:space="preserve"> </v>
      </c>
      <c r="V157" s="173" t="str">
        <f t="shared" si="19"/>
        <v xml:space="preserve"> </v>
      </c>
      <c r="W157" s="173" t="str">
        <f t="shared" si="19"/>
        <v xml:space="preserve"> </v>
      </c>
      <c r="X157" s="173" t="str">
        <f t="shared" si="19"/>
        <v xml:space="preserve"> </v>
      </c>
      <c r="Y157" s="173" t="str">
        <f t="shared" si="19"/>
        <v xml:space="preserve"> </v>
      </c>
      <c r="Z157" s="354"/>
      <c r="AA157" s="390"/>
    </row>
    <row r="158" spans="1:27" ht="9.75" customHeight="1" x14ac:dyDescent="0.25">
      <c r="A158" s="49"/>
      <c r="B158" s="49"/>
      <c r="C158" s="49"/>
      <c r="D158" s="49"/>
      <c r="E158" s="49"/>
      <c r="F158" s="50"/>
      <c r="G158" s="50"/>
      <c r="H158" s="50"/>
      <c r="I158" s="50"/>
      <c r="J158" s="50"/>
      <c r="K158" s="50"/>
      <c r="L158" s="50"/>
      <c r="M158" s="50"/>
      <c r="N158" s="50"/>
      <c r="O158" s="50"/>
      <c r="P158" s="50"/>
      <c r="Q158" s="50"/>
      <c r="R158" s="50"/>
      <c r="S158" s="50"/>
      <c r="T158" s="50"/>
      <c r="U158" s="50"/>
      <c r="V158" s="50"/>
      <c r="W158" s="50"/>
      <c r="X158" s="50"/>
      <c r="Y158" s="50"/>
      <c r="Z158" s="51"/>
      <c r="AA158" s="51"/>
    </row>
    <row r="159" spans="1:27" ht="9.75" customHeight="1" x14ac:dyDescent="0.25">
      <c r="A159" s="49"/>
      <c r="B159" s="49"/>
      <c r="C159" s="49"/>
      <c r="D159" s="49"/>
      <c r="E159" s="49"/>
      <c r="F159" s="50"/>
      <c r="G159" s="50"/>
      <c r="H159" s="50"/>
      <c r="I159" s="50"/>
      <c r="J159" s="50"/>
      <c r="K159" s="50"/>
      <c r="L159" s="50"/>
      <c r="M159" s="50"/>
      <c r="N159" s="50"/>
      <c r="O159" s="50"/>
      <c r="P159" s="50"/>
      <c r="Q159" s="50"/>
      <c r="R159" s="50"/>
      <c r="S159" s="50"/>
      <c r="T159" s="50"/>
      <c r="U159" s="50"/>
      <c r="V159" s="50"/>
      <c r="W159" s="50"/>
      <c r="X159" s="50"/>
      <c r="Y159" s="50"/>
      <c r="Z159" s="51"/>
      <c r="AA159" s="51"/>
    </row>
    <row r="160" spans="1:27" ht="9.75" customHeight="1" x14ac:dyDescent="0.25">
      <c r="A160" s="49"/>
      <c r="B160" s="49"/>
      <c r="C160" s="49"/>
      <c r="D160" s="49"/>
      <c r="E160" s="49"/>
      <c r="F160" s="50"/>
      <c r="G160" s="50"/>
      <c r="H160" s="50"/>
      <c r="I160" s="50"/>
      <c r="J160" s="50"/>
      <c r="K160" s="50"/>
      <c r="L160" s="50"/>
      <c r="M160" s="50"/>
      <c r="N160" s="50"/>
      <c r="O160" s="50"/>
      <c r="P160" s="50"/>
      <c r="Q160" s="50"/>
      <c r="R160" s="50"/>
      <c r="S160" s="50"/>
      <c r="T160" s="50"/>
      <c r="U160" s="50"/>
      <c r="V160" s="50"/>
      <c r="W160" s="50"/>
      <c r="X160" s="50"/>
      <c r="Y160" s="50"/>
      <c r="Z160" s="51"/>
      <c r="AA160" s="51"/>
    </row>
    <row r="161" spans="1:27" ht="9.75" customHeight="1" x14ac:dyDescent="0.25">
      <c r="A161" s="49"/>
      <c r="B161" s="49"/>
      <c r="C161" s="49"/>
      <c r="D161" s="49"/>
      <c r="E161" s="49"/>
      <c r="F161" s="50"/>
      <c r="G161" s="50"/>
      <c r="H161" s="50"/>
      <c r="I161" s="50"/>
      <c r="J161" s="50"/>
      <c r="K161" s="50"/>
      <c r="L161" s="50"/>
      <c r="M161" s="50"/>
      <c r="N161" s="50"/>
      <c r="O161" s="50"/>
      <c r="P161" s="50"/>
      <c r="Q161" s="50"/>
      <c r="R161" s="50"/>
      <c r="S161" s="50"/>
      <c r="T161" s="50"/>
      <c r="U161" s="50"/>
      <c r="V161" s="50"/>
      <c r="W161" s="50"/>
      <c r="X161" s="50"/>
      <c r="Y161" s="50"/>
      <c r="Z161" s="51"/>
      <c r="AA161" s="51"/>
    </row>
    <row r="162" spans="1:27" ht="9.75" customHeight="1" x14ac:dyDescent="0.25">
      <c r="A162" s="49"/>
      <c r="B162" s="49"/>
      <c r="C162" s="49"/>
      <c r="D162" s="49"/>
      <c r="E162" s="49"/>
      <c r="F162" s="50"/>
      <c r="G162" s="50"/>
      <c r="H162" s="50"/>
      <c r="I162" s="50"/>
      <c r="J162" s="50"/>
      <c r="K162" s="50"/>
      <c r="L162" s="50"/>
      <c r="M162" s="50"/>
      <c r="N162" s="50"/>
      <c r="O162" s="50"/>
      <c r="P162" s="50"/>
      <c r="Q162" s="50"/>
      <c r="R162" s="50"/>
      <c r="S162" s="50"/>
      <c r="T162" s="50"/>
      <c r="U162" s="50"/>
      <c r="V162" s="50"/>
      <c r="W162" s="50"/>
      <c r="X162" s="50"/>
      <c r="Y162" s="50"/>
      <c r="Z162" s="51"/>
      <c r="AA162" s="51"/>
    </row>
    <row r="163" spans="1:27" ht="9.75" customHeight="1" x14ac:dyDescent="0.25">
      <c r="A163" s="49"/>
      <c r="B163" s="49"/>
      <c r="C163" s="49"/>
      <c r="D163" s="49"/>
      <c r="E163" s="49"/>
      <c r="F163" s="50"/>
      <c r="G163" s="50"/>
      <c r="H163" s="50"/>
      <c r="I163" s="50"/>
      <c r="J163" s="50"/>
      <c r="K163" s="50"/>
      <c r="L163" s="50"/>
      <c r="M163" s="50"/>
      <c r="N163" s="50"/>
      <c r="O163" s="50"/>
      <c r="P163" s="50"/>
      <c r="Q163" s="50"/>
      <c r="R163" s="50"/>
      <c r="S163" s="50"/>
      <c r="T163" s="50"/>
      <c r="U163" s="50"/>
      <c r="V163" s="50"/>
      <c r="W163" s="50"/>
      <c r="X163" s="50"/>
      <c r="Y163" s="50"/>
      <c r="Z163" s="51"/>
      <c r="AA163" s="51"/>
    </row>
    <row r="164" spans="1:27" ht="9.75" customHeight="1" x14ac:dyDescent="0.25">
      <c r="A164" s="49"/>
      <c r="B164" s="49"/>
      <c r="C164" s="49"/>
      <c r="D164" s="49"/>
      <c r="E164" s="49"/>
      <c r="F164" s="50"/>
      <c r="G164" s="50"/>
      <c r="H164" s="50"/>
      <c r="I164" s="50"/>
      <c r="J164" s="50"/>
      <c r="K164" s="50"/>
      <c r="L164" s="50"/>
      <c r="M164" s="50"/>
      <c r="N164" s="50"/>
      <c r="O164" s="50"/>
      <c r="P164" s="50"/>
      <c r="Q164" s="50"/>
      <c r="R164" s="50"/>
      <c r="S164" s="50"/>
      <c r="T164" s="50"/>
      <c r="U164" s="50"/>
      <c r="V164" s="50"/>
      <c r="W164" s="50"/>
      <c r="X164" s="50"/>
      <c r="Y164" s="50"/>
      <c r="Z164" s="51"/>
      <c r="AA164" s="51"/>
    </row>
    <row r="165" spans="1:27" ht="9.75" customHeight="1" x14ac:dyDescent="0.25">
      <c r="A165" s="49"/>
      <c r="B165" s="49"/>
      <c r="C165" s="49"/>
      <c r="D165" s="49"/>
      <c r="E165" s="49"/>
      <c r="F165" s="50"/>
      <c r="G165" s="50"/>
      <c r="H165" s="50"/>
      <c r="I165" s="50"/>
      <c r="J165" s="50"/>
      <c r="K165" s="50"/>
      <c r="L165" s="50"/>
      <c r="M165" s="50"/>
      <c r="N165" s="50"/>
      <c r="O165" s="50"/>
      <c r="P165" s="50"/>
      <c r="Q165" s="50"/>
      <c r="R165" s="50"/>
      <c r="S165" s="50"/>
      <c r="T165" s="50"/>
      <c r="U165" s="50"/>
      <c r="V165" s="50"/>
      <c r="W165" s="50"/>
      <c r="X165" s="50"/>
      <c r="Y165" s="50"/>
      <c r="Z165" s="51"/>
      <c r="AA165" s="51"/>
    </row>
    <row r="166" spans="1:27" ht="9.75" customHeight="1" x14ac:dyDescent="0.25">
      <c r="A166" s="49"/>
      <c r="B166" s="49"/>
      <c r="C166" s="49"/>
      <c r="D166" s="49"/>
      <c r="E166" s="49"/>
      <c r="F166" s="50"/>
      <c r="G166" s="50"/>
      <c r="H166" s="50"/>
      <c r="I166" s="50"/>
      <c r="J166" s="50"/>
      <c r="K166" s="50"/>
      <c r="L166" s="50"/>
      <c r="M166" s="50"/>
      <c r="N166" s="50"/>
      <c r="O166" s="50"/>
      <c r="P166" s="50"/>
      <c r="Q166" s="50"/>
      <c r="R166" s="50"/>
      <c r="S166" s="50"/>
      <c r="T166" s="50"/>
      <c r="U166" s="50"/>
      <c r="V166" s="50"/>
      <c r="W166" s="50"/>
      <c r="X166" s="50"/>
      <c r="Y166" s="50"/>
      <c r="Z166" s="51"/>
      <c r="AA166" s="51"/>
    </row>
    <row r="167" spans="1:27" ht="9.75" customHeight="1" x14ac:dyDescent="0.25">
      <c r="A167" s="49"/>
      <c r="B167" s="49"/>
      <c r="C167" s="49"/>
      <c r="D167" s="49"/>
      <c r="E167" s="49"/>
      <c r="F167" s="50"/>
      <c r="G167" s="50"/>
      <c r="H167" s="50"/>
      <c r="I167" s="50"/>
      <c r="J167" s="50"/>
      <c r="K167" s="50"/>
      <c r="L167" s="50"/>
      <c r="M167" s="50"/>
      <c r="N167" s="50"/>
      <c r="O167" s="50"/>
      <c r="P167" s="50"/>
      <c r="Q167" s="50"/>
      <c r="R167" s="50"/>
      <c r="S167" s="50"/>
      <c r="T167" s="50"/>
      <c r="U167" s="50"/>
      <c r="V167" s="50"/>
      <c r="W167" s="50"/>
      <c r="X167" s="50"/>
      <c r="Y167" s="50"/>
      <c r="Z167" s="51"/>
      <c r="AA167" s="51"/>
    </row>
    <row r="168" spans="1:27" ht="9.75" customHeight="1" x14ac:dyDescent="0.25">
      <c r="A168" s="49"/>
      <c r="B168" s="49"/>
      <c r="C168" s="49"/>
      <c r="D168" s="49"/>
      <c r="E168" s="49"/>
      <c r="F168" s="50"/>
      <c r="G168" s="50"/>
      <c r="H168" s="50"/>
      <c r="I168" s="50"/>
      <c r="J168" s="50"/>
      <c r="K168" s="50"/>
      <c r="L168" s="50"/>
      <c r="M168" s="50"/>
      <c r="N168" s="50"/>
      <c r="O168" s="50"/>
      <c r="P168" s="50"/>
      <c r="Q168" s="50"/>
      <c r="R168" s="50"/>
      <c r="S168" s="50"/>
      <c r="T168" s="50"/>
      <c r="U168" s="50"/>
      <c r="V168" s="50"/>
      <c r="W168" s="50"/>
      <c r="X168" s="50"/>
      <c r="Y168" s="50"/>
      <c r="Z168" s="51"/>
      <c r="AA168" s="51"/>
    </row>
    <row r="169" spans="1:27" ht="9.75" customHeight="1" x14ac:dyDescent="0.25">
      <c r="A169" s="49"/>
      <c r="B169" s="49"/>
      <c r="C169" s="49"/>
      <c r="D169" s="49"/>
      <c r="E169" s="49"/>
      <c r="F169" s="50"/>
      <c r="G169" s="50"/>
      <c r="H169" s="50"/>
      <c r="I169" s="50"/>
      <c r="J169" s="50"/>
      <c r="K169" s="50"/>
      <c r="L169" s="50"/>
      <c r="M169" s="50"/>
      <c r="N169" s="50"/>
      <c r="O169" s="50"/>
      <c r="P169" s="50"/>
      <c r="Q169" s="50"/>
      <c r="R169" s="50"/>
      <c r="S169" s="50"/>
      <c r="T169" s="50"/>
      <c r="U169" s="50"/>
      <c r="V169" s="50"/>
      <c r="W169" s="50"/>
      <c r="X169" s="50"/>
      <c r="Y169" s="50"/>
      <c r="Z169" s="51"/>
      <c r="AA169" s="51"/>
    </row>
    <row r="170" spans="1:27" ht="9.75" customHeight="1" x14ac:dyDescent="0.25">
      <c r="A170" s="49"/>
      <c r="B170" s="49"/>
      <c r="C170" s="49"/>
      <c r="D170" s="49"/>
      <c r="E170" s="49"/>
      <c r="F170" s="50"/>
      <c r="G170" s="50"/>
      <c r="H170" s="50"/>
      <c r="I170" s="50"/>
      <c r="J170" s="50"/>
      <c r="K170" s="50"/>
      <c r="L170" s="50"/>
      <c r="M170" s="50"/>
      <c r="N170" s="50"/>
      <c r="O170" s="50"/>
      <c r="P170" s="50"/>
      <c r="Q170" s="50"/>
      <c r="R170" s="50"/>
      <c r="S170" s="50"/>
      <c r="T170" s="50"/>
      <c r="U170" s="50"/>
      <c r="V170" s="50"/>
      <c r="W170" s="50"/>
      <c r="X170" s="50"/>
      <c r="Y170" s="50"/>
      <c r="Z170" s="51"/>
      <c r="AA170" s="51"/>
    </row>
    <row r="171" spans="1:27" ht="9.75" customHeight="1" x14ac:dyDescent="0.25">
      <c r="A171" s="49"/>
      <c r="B171" s="49"/>
      <c r="C171" s="49"/>
      <c r="D171" s="49"/>
      <c r="E171" s="49"/>
      <c r="F171" s="50"/>
      <c r="G171" s="50"/>
      <c r="H171" s="50"/>
      <c r="I171" s="50"/>
      <c r="J171" s="50"/>
      <c r="K171" s="50"/>
      <c r="L171" s="50"/>
      <c r="M171" s="50"/>
      <c r="N171" s="50"/>
      <c r="O171" s="50"/>
      <c r="P171" s="50"/>
      <c r="Q171" s="50"/>
      <c r="R171" s="50"/>
      <c r="S171" s="50"/>
      <c r="T171" s="50"/>
      <c r="U171" s="50"/>
      <c r="V171" s="50"/>
      <c r="W171" s="50"/>
      <c r="X171" s="50"/>
      <c r="Y171" s="50"/>
      <c r="Z171" s="51"/>
      <c r="AA171" s="51"/>
    </row>
    <row r="172" spans="1:27" ht="9.75" customHeight="1" x14ac:dyDescent="0.25">
      <c r="A172" s="49"/>
      <c r="B172" s="49"/>
      <c r="C172" s="49"/>
      <c r="D172" s="49"/>
      <c r="E172" s="49"/>
      <c r="F172" s="50"/>
      <c r="G172" s="50"/>
      <c r="H172" s="50"/>
      <c r="I172" s="50"/>
      <c r="J172" s="50"/>
      <c r="K172" s="50"/>
      <c r="L172" s="50"/>
      <c r="M172" s="50"/>
      <c r="N172" s="50"/>
      <c r="O172" s="50"/>
      <c r="P172" s="50"/>
      <c r="Q172" s="50"/>
      <c r="R172" s="50"/>
      <c r="S172" s="50"/>
      <c r="T172" s="50"/>
      <c r="U172" s="50"/>
      <c r="V172" s="50"/>
      <c r="W172" s="50"/>
      <c r="X172" s="50"/>
      <c r="Y172" s="50"/>
      <c r="Z172" s="51"/>
      <c r="AA172" s="51"/>
    </row>
    <row r="173" spans="1:27" ht="9.75" customHeight="1" x14ac:dyDescent="0.25">
      <c r="A173" s="49"/>
      <c r="B173" s="49"/>
      <c r="C173" s="49"/>
      <c r="D173" s="49"/>
      <c r="E173" s="49"/>
      <c r="F173" s="50"/>
      <c r="G173" s="50"/>
      <c r="H173" s="50"/>
      <c r="I173" s="50"/>
      <c r="J173" s="50"/>
      <c r="K173" s="50"/>
      <c r="L173" s="50"/>
      <c r="M173" s="50"/>
      <c r="N173" s="50"/>
      <c r="O173" s="50"/>
      <c r="P173" s="50"/>
      <c r="Q173" s="50"/>
      <c r="R173" s="50"/>
      <c r="S173" s="50"/>
      <c r="T173" s="50"/>
      <c r="U173" s="50"/>
      <c r="V173" s="50"/>
      <c r="W173" s="50"/>
      <c r="X173" s="50"/>
      <c r="Y173" s="50"/>
      <c r="Z173" s="51"/>
      <c r="AA173" s="51"/>
    </row>
    <row r="174" spans="1:27" ht="9.75" customHeight="1" x14ac:dyDescent="0.25">
      <c r="A174" s="49"/>
      <c r="B174" s="49"/>
      <c r="C174" s="49"/>
      <c r="D174" s="49"/>
      <c r="E174" s="49"/>
      <c r="F174" s="50"/>
      <c r="G174" s="50"/>
      <c r="H174" s="50"/>
      <c r="I174" s="50"/>
      <c r="J174" s="50"/>
      <c r="K174" s="50"/>
      <c r="L174" s="50"/>
      <c r="M174" s="50"/>
      <c r="N174" s="50"/>
      <c r="O174" s="50"/>
      <c r="P174" s="50"/>
      <c r="Q174" s="50"/>
      <c r="R174" s="50"/>
      <c r="S174" s="50"/>
      <c r="T174" s="50"/>
      <c r="U174" s="50"/>
      <c r="V174" s="50"/>
      <c r="W174" s="50"/>
      <c r="X174" s="50"/>
      <c r="Y174" s="50"/>
      <c r="Z174" s="51"/>
      <c r="AA174" s="51"/>
    </row>
    <row r="175" spans="1:27" ht="9.75" customHeight="1" x14ac:dyDescent="0.25">
      <c r="A175" s="52"/>
      <c r="B175" s="52"/>
      <c r="C175" s="52"/>
      <c r="D175" s="52"/>
      <c r="E175" s="52"/>
      <c r="F175" s="53"/>
      <c r="G175" s="53"/>
      <c r="H175" s="53"/>
      <c r="I175" s="53"/>
      <c r="J175" s="53"/>
      <c r="K175" s="53"/>
      <c r="L175" s="53"/>
      <c r="M175" s="53"/>
      <c r="N175" s="53"/>
      <c r="O175" s="53"/>
      <c r="P175" s="53"/>
      <c r="Q175" s="53"/>
      <c r="R175" s="53"/>
      <c r="S175" s="53"/>
      <c r="T175" s="53"/>
      <c r="U175" s="53"/>
      <c r="V175" s="53"/>
      <c r="W175" s="53"/>
      <c r="X175" s="53"/>
      <c r="Y175" s="53"/>
      <c r="Z175" s="54"/>
      <c r="AA175" s="54"/>
    </row>
    <row r="176" spans="1:27" ht="6.75" customHeight="1" x14ac:dyDescent="0.25">
      <c r="A176" s="52"/>
      <c r="B176" s="52"/>
      <c r="C176" s="52"/>
      <c r="D176" s="52"/>
      <c r="E176" s="52"/>
      <c r="F176" s="53"/>
      <c r="G176" s="53"/>
      <c r="H176" s="53"/>
      <c r="I176" s="53"/>
      <c r="J176" s="53"/>
      <c r="K176" s="53"/>
      <c r="L176" s="53"/>
      <c r="M176" s="53"/>
      <c r="N176" s="53"/>
      <c r="O176" s="53"/>
      <c r="P176" s="53"/>
      <c r="Q176" s="53"/>
      <c r="R176" s="53"/>
      <c r="S176" s="53"/>
      <c r="T176" s="53"/>
      <c r="U176" s="53"/>
      <c r="V176" s="53"/>
      <c r="W176" s="53"/>
      <c r="X176" s="53"/>
      <c r="Y176" s="53"/>
      <c r="Z176" s="54"/>
      <c r="AA176" s="54"/>
    </row>
    <row r="177" spans="1:27" ht="12.75" customHeight="1" x14ac:dyDescent="0.25">
      <c r="A177" s="52"/>
      <c r="B177" s="52"/>
      <c r="C177" s="52"/>
      <c r="D177" s="52"/>
      <c r="E177" s="52"/>
      <c r="F177" s="53"/>
      <c r="G177" s="53"/>
      <c r="H177" s="53"/>
      <c r="I177" s="53"/>
      <c r="J177" s="53"/>
      <c r="K177" s="53"/>
      <c r="L177" s="323" t="s">
        <v>77</v>
      </c>
      <c r="M177" s="323"/>
      <c r="N177" s="323"/>
      <c r="O177" s="323"/>
      <c r="P177" s="323"/>
      <c r="Q177" s="323"/>
      <c r="R177" s="323"/>
      <c r="S177" s="323"/>
      <c r="T177" s="323"/>
      <c r="U177" s="323"/>
      <c r="V177" s="323"/>
      <c r="W177" s="323"/>
      <c r="X177" s="323"/>
      <c r="Y177" s="323"/>
      <c r="Z177" s="323"/>
      <c r="AA177" s="323"/>
    </row>
    <row r="178" spans="1:27" ht="12" customHeight="1" x14ac:dyDescent="0.25">
      <c r="A178" s="332" t="s">
        <v>53</v>
      </c>
      <c r="B178" s="333"/>
      <c r="C178" s="333"/>
      <c r="D178" s="333"/>
      <c r="E178" s="333"/>
      <c r="F178" s="333"/>
      <c r="G178" s="333"/>
      <c r="H178" s="333"/>
      <c r="I178" s="333"/>
      <c r="J178" s="333"/>
      <c r="K178" s="334"/>
      <c r="L178" s="55"/>
      <c r="M178" s="55"/>
      <c r="N178" s="55"/>
      <c r="O178" s="55"/>
      <c r="P178" s="55"/>
      <c r="Q178" s="55"/>
      <c r="R178" s="55"/>
      <c r="S178" s="55"/>
      <c r="T178" s="55"/>
      <c r="U178" s="55"/>
      <c r="V178" s="55"/>
      <c r="W178" s="55"/>
      <c r="X178" s="55"/>
      <c r="Y178" s="55"/>
      <c r="Z178" s="56"/>
      <c r="AA178" s="54"/>
    </row>
    <row r="179" spans="1:27" ht="14.1" customHeight="1" x14ac:dyDescent="0.25">
      <c r="A179" s="368" t="s">
        <v>95</v>
      </c>
      <c r="B179" s="368"/>
      <c r="C179" s="368"/>
      <c r="D179" s="57" t="s">
        <v>86</v>
      </c>
      <c r="E179" s="58">
        <f>COUNTIFS($Z$7:$Z$146,"&gt;=90",$Z$7:$Z$146,"&lt;=100")</f>
        <v>0</v>
      </c>
      <c r="F179" s="372" t="str">
        <f t="shared" ref="F179:F189" si="20">IF(E179&lt;&gt;" ","KİŞİ"," ")</f>
        <v>KİŞİ</v>
      </c>
      <c r="G179" s="372"/>
      <c r="H179" s="58" t="str">
        <f>IF(E179=" "," ","%")</f>
        <v>%</v>
      </c>
      <c r="I179" s="373" t="e">
        <f>IF(E179=" "," ",100*E179/E189)</f>
        <v>#VALUE!</v>
      </c>
      <c r="J179" s="373"/>
      <c r="K179" s="374"/>
      <c r="L179" s="55"/>
      <c r="M179" s="55"/>
      <c r="N179" s="55"/>
      <c r="O179" s="55"/>
      <c r="P179" s="55"/>
      <c r="Q179" s="55"/>
      <c r="R179" s="55"/>
      <c r="S179" s="55"/>
      <c r="T179" s="55"/>
      <c r="U179" s="55"/>
      <c r="V179" s="55"/>
      <c r="W179" s="55"/>
      <c r="X179" s="55"/>
      <c r="Y179" s="55"/>
      <c r="Z179" s="56"/>
      <c r="AA179" s="54"/>
    </row>
    <row r="180" spans="1:27" ht="14.1" customHeight="1" x14ac:dyDescent="0.25">
      <c r="A180" s="368" t="s">
        <v>97</v>
      </c>
      <c r="B180" s="368"/>
      <c r="C180" s="368"/>
      <c r="D180" s="57" t="s">
        <v>87</v>
      </c>
      <c r="E180" s="58">
        <f>COUNTIFS($Z$7:$Z$146,"&gt;=80",$Z$7:$Z$146,"&lt;=89")</f>
        <v>0</v>
      </c>
      <c r="F180" s="372" t="str">
        <f t="shared" ref="F180" si="21">IF(E180&lt;&gt;" ","KİŞİ"," ")</f>
        <v>KİŞİ</v>
      </c>
      <c r="G180" s="372"/>
      <c r="H180" s="58" t="str">
        <f>IF(E179=" "," ","%")</f>
        <v>%</v>
      </c>
      <c r="I180" s="373" t="e">
        <f>IF(E180=" "," ",100*E180/E189)</f>
        <v>#VALUE!</v>
      </c>
      <c r="J180" s="373"/>
      <c r="K180" s="374"/>
      <c r="L180" s="55"/>
      <c r="M180" s="55"/>
      <c r="N180" s="55"/>
      <c r="O180" s="55"/>
      <c r="P180" s="55"/>
      <c r="Q180" s="55"/>
      <c r="R180" s="55"/>
      <c r="S180" s="55"/>
      <c r="T180" s="55"/>
      <c r="U180" s="55"/>
      <c r="V180" s="55"/>
      <c r="W180" s="55"/>
      <c r="X180" s="55"/>
      <c r="Y180" s="55"/>
      <c r="Z180" s="56"/>
      <c r="AA180" s="54"/>
    </row>
    <row r="181" spans="1:27" ht="14.1" customHeight="1" x14ac:dyDescent="0.25">
      <c r="A181" s="368" t="s">
        <v>98</v>
      </c>
      <c r="B181" s="368"/>
      <c r="C181" s="368"/>
      <c r="D181" s="57" t="s">
        <v>88</v>
      </c>
      <c r="E181" s="58">
        <f>COUNTIFS($Z$7:$Z$146,"&gt;=75",$Z$7:$Z$146,"&lt;=79")</f>
        <v>0</v>
      </c>
      <c r="F181" s="372" t="str">
        <f t="shared" ref="F181" si="22">IF(E181&lt;&gt;" ","KİŞİ"," ")</f>
        <v>KİŞİ</v>
      </c>
      <c r="G181" s="372"/>
      <c r="H181" s="58" t="str">
        <f>IF(E179=" "," ","%")</f>
        <v>%</v>
      </c>
      <c r="I181" s="373" t="e">
        <f>IF(E181=" "," ",100*E181/E189)</f>
        <v>#VALUE!</v>
      </c>
      <c r="J181" s="373"/>
      <c r="K181" s="374"/>
      <c r="L181" s="55"/>
      <c r="M181" s="55"/>
      <c r="N181" s="55"/>
      <c r="O181" s="55"/>
      <c r="P181" s="55"/>
      <c r="Q181" s="55"/>
      <c r="R181" s="55"/>
      <c r="S181" s="55"/>
      <c r="T181" s="55"/>
      <c r="U181" s="55"/>
      <c r="V181" s="55"/>
      <c r="W181" s="55"/>
      <c r="X181" s="55"/>
      <c r="Y181" s="55"/>
      <c r="Z181" s="56"/>
      <c r="AA181" s="54"/>
    </row>
    <row r="182" spans="1:27" ht="14.1" customHeight="1" x14ac:dyDescent="0.25">
      <c r="A182" s="368" t="s">
        <v>99</v>
      </c>
      <c r="B182" s="368"/>
      <c r="C182" s="368"/>
      <c r="D182" s="57" t="s">
        <v>89</v>
      </c>
      <c r="E182" s="58">
        <f>COUNTIFS($Z$7:$Z$146,"&gt;=70",$Z$7:$Z$146,"&lt;=74")</f>
        <v>0</v>
      </c>
      <c r="F182" s="372" t="str">
        <f t="shared" ref="F182" si="23">IF(E182&lt;&gt;" ","KİŞİ"," ")</f>
        <v>KİŞİ</v>
      </c>
      <c r="G182" s="372"/>
      <c r="H182" s="58" t="str">
        <f>IF(E179=" "," ","%")</f>
        <v>%</v>
      </c>
      <c r="I182" s="373" t="e">
        <f>IF(E182=" "," ",100*E182/E189)</f>
        <v>#VALUE!</v>
      </c>
      <c r="J182" s="373"/>
      <c r="K182" s="374"/>
      <c r="L182" s="55"/>
      <c r="M182" s="55"/>
      <c r="N182" s="55"/>
      <c r="O182" s="55"/>
      <c r="P182" s="55"/>
      <c r="Q182" s="55"/>
      <c r="R182" s="55"/>
      <c r="S182" s="55"/>
      <c r="T182" s="55"/>
      <c r="U182" s="55"/>
      <c r="V182" s="55"/>
      <c r="W182" s="55"/>
      <c r="X182" s="55"/>
      <c r="Y182" s="55"/>
      <c r="Z182" s="56"/>
      <c r="AA182" s="54"/>
    </row>
    <row r="183" spans="1:27" ht="14.1" customHeight="1" x14ac:dyDescent="0.25">
      <c r="A183" s="369" t="s">
        <v>96</v>
      </c>
      <c r="B183" s="370"/>
      <c r="C183" s="371"/>
      <c r="D183" s="57" t="s">
        <v>90</v>
      </c>
      <c r="E183" s="58">
        <f>COUNTIFS($Z$7:$Z$146,"&gt;=60",$Z$7:$Z$146,"&lt;=69")</f>
        <v>0</v>
      </c>
      <c r="F183" s="372" t="str">
        <f t="shared" ref="F183" si="24">IF(E183&lt;&gt;" ","KİŞİ"," ")</f>
        <v>KİŞİ</v>
      </c>
      <c r="G183" s="372"/>
      <c r="H183" s="58" t="str">
        <f>IF(E179=" "," ","%")</f>
        <v>%</v>
      </c>
      <c r="I183" s="373" t="e">
        <f>IF(E183=" "," ",100*E183/E189)</f>
        <v>#VALUE!</v>
      </c>
      <c r="J183" s="373"/>
      <c r="K183" s="374"/>
      <c r="L183" s="55"/>
      <c r="M183" s="55"/>
      <c r="N183" s="55"/>
      <c r="O183" s="55"/>
      <c r="P183" s="55"/>
      <c r="Q183" s="55"/>
      <c r="R183" s="55"/>
      <c r="S183" s="55"/>
      <c r="T183" s="55"/>
      <c r="U183" s="55"/>
      <c r="V183" s="55"/>
      <c r="W183" s="55"/>
      <c r="X183" s="55"/>
      <c r="Y183" s="55"/>
      <c r="Z183" s="56"/>
      <c r="AA183" s="54"/>
    </row>
    <row r="184" spans="1:27" ht="14.1" customHeight="1" x14ac:dyDescent="0.25">
      <c r="A184" s="369" t="s">
        <v>100</v>
      </c>
      <c r="B184" s="370"/>
      <c r="C184" s="371"/>
      <c r="D184" s="57" t="s">
        <v>91</v>
      </c>
      <c r="E184" s="58">
        <f>COUNTIFS($Z$7:$Z$146,"&gt;=50",$Z$7:$Z$146,"&lt;=59")</f>
        <v>0</v>
      </c>
      <c r="F184" s="372" t="str">
        <f t="shared" si="20"/>
        <v>KİŞİ</v>
      </c>
      <c r="G184" s="372"/>
      <c r="H184" s="58" t="str">
        <f>IF(E179=" "," ","%")</f>
        <v>%</v>
      </c>
      <c r="I184" s="373" t="e">
        <f>IF(E184=" "," ",100*E184/E189)</f>
        <v>#VALUE!</v>
      </c>
      <c r="J184" s="373"/>
      <c r="K184" s="374"/>
      <c r="L184" s="55"/>
      <c r="M184" s="55"/>
      <c r="N184" s="55"/>
      <c r="O184" s="55"/>
      <c r="P184" s="55"/>
      <c r="Q184" s="55"/>
      <c r="R184" s="55"/>
      <c r="S184" s="55"/>
      <c r="T184" s="55"/>
      <c r="U184" s="55"/>
      <c r="V184" s="55"/>
      <c r="W184" s="55"/>
      <c r="X184" s="55"/>
      <c r="Y184" s="55"/>
      <c r="Z184" s="56"/>
      <c r="AA184" s="54"/>
    </row>
    <row r="185" spans="1:27" ht="14.1" customHeight="1" x14ac:dyDescent="0.25">
      <c r="A185" s="369" t="s">
        <v>101</v>
      </c>
      <c r="B185" s="370"/>
      <c r="C185" s="371"/>
      <c r="D185" s="57" t="s">
        <v>92</v>
      </c>
      <c r="E185" s="58">
        <f>COUNTIFS($Z$7:$Z$146,"&gt;=40",$Z$7:$Z$146,"&lt;=49")</f>
        <v>0</v>
      </c>
      <c r="F185" s="372" t="str">
        <f t="shared" si="20"/>
        <v>KİŞİ</v>
      </c>
      <c r="G185" s="372"/>
      <c r="H185" s="58" t="str">
        <f>IF(E179=" "," ","%")</f>
        <v>%</v>
      </c>
      <c r="I185" s="373" t="e">
        <f>IF(E185=" "," ",100*E185/E189)</f>
        <v>#VALUE!</v>
      </c>
      <c r="J185" s="373"/>
      <c r="K185" s="374"/>
      <c r="L185" s="55"/>
      <c r="M185" s="55"/>
      <c r="N185" s="55"/>
      <c r="O185" s="55"/>
      <c r="P185" s="55"/>
      <c r="Q185" s="55"/>
      <c r="R185" s="55"/>
      <c r="S185" s="55"/>
      <c r="T185" s="55"/>
      <c r="U185" s="55"/>
      <c r="V185" s="55"/>
      <c r="W185" s="55"/>
      <c r="X185" s="55"/>
      <c r="Y185" s="55"/>
      <c r="Z185" s="54"/>
      <c r="AA185" s="54"/>
    </row>
    <row r="186" spans="1:27" ht="14.1" customHeight="1" x14ac:dyDescent="0.25">
      <c r="A186" s="369" t="s">
        <v>102</v>
      </c>
      <c r="B186" s="370"/>
      <c r="C186" s="371"/>
      <c r="D186" s="57" t="s">
        <v>93</v>
      </c>
      <c r="E186" s="58">
        <f>COUNTIFS($Z$7:$Z$146,"&gt;=30",$Z$7:$Z$146,"&lt;=39")</f>
        <v>0</v>
      </c>
      <c r="F186" s="372" t="str">
        <f t="shared" si="20"/>
        <v>KİŞİ</v>
      </c>
      <c r="G186" s="372"/>
      <c r="H186" s="58" t="str">
        <f>IF(E179=" "," ","%")</f>
        <v>%</v>
      </c>
      <c r="I186" s="373" t="e">
        <f>IF(E186=" "," ",100*E186/E189)</f>
        <v>#VALUE!</v>
      </c>
      <c r="J186" s="373"/>
      <c r="K186" s="374"/>
      <c r="L186" s="55"/>
      <c r="M186" s="55"/>
      <c r="N186" s="55"/>
      <c r="O186" s="55"/>
      <c r="P186" s="55"/>
      <c r="Q186" s="55"/>
      <c r="R186" s="55"/>
      <c r="S186" s="55"/>
      <c r="T186" s="55"/>
      <c r="U186" s="55"/>
      <c r="V186" s="55"/>
      <c r="W186" s="55"/>
      <c r="X186" s="55"/>
      <c r="Y186" s="55"/>
      <c r="Z186" s="54"/>
      <c r="AA186" s="54"/>
    </row>
    <row r="187" spans="1:27" ht="14.1" customHeight="1" x14ac:dyDescent="0.25">
      <c r="A187" s="368" t="s">
        <v>103</v>
      </c>
      <c r="B187" s="368"/>
      <c r="C187" s="368"/>
      <c r="D187" s="57" t="s">
        <v>94</v>
      </c>
      <c r="E187" s="58">
        <f>COUNTIFS($Z$7:$Z$146,"&gt;=0",$Z$7:$Z$146,"&lt;=29")</f>
        <v>0</v>
      </c>
      <c r="F187" s="372" t="str">
        <f t="shared" si="20"/>
        <v>KİŞİ</v>
      </c>
      <c r="G187" s="372"/>
      <c r="H187" s="58" t="str">
        <f>IF(E179=" "," ","%")</f>
        <v>%</v>
      </c>
      <c r="I187" s="373" t="e">
        <f>IF(E187=" "," ",100*E187/E189)</f>
        <v>#VALUE!</v>
      </c>
      <c r="J187" s="373"/>
      <c r="K187" s="374"/>
      <c r="L187" s="55"/>
      <c r="M187" s="55"/>
      <c r="N187" s="55"/>
      <c r="O187" s="55"/>
      <c r="P187" s="55"/>
      <c r="Q187" s="55"/>
      <c r="R187" s="55"/>
      <c r="S187" s="55"/>
      <c r="T187" s="55"/>
      <c r="U187" s="55"/>
      <c r="V187" s="55"/>
      <c r="W187" s="55"/>
      <c r="X187" s="55"/>
      <c r="Y187" s="55"/>
      <c r="Z187" s="54"/>
      <c r="AA187" s="54"/>
    </row>
    <row r="188" spans="1:27" ht="14.1" customHeight="1" x14ac:dyDescent="0.25">
      <c r="A188" s="391" t="s">
        <v>33</v>
      </c>
      <c r="B188" s="391"/>
      <c r="C188" s="391"/>
      <c r="D188" s="127" t="s">
        <v>35</v>
      </c>
      <c r="E188" s="128" t="str">
        <f>IF(COUNTIF(AA7:AA146," ")=ROWS(AA7:AA146)," ",COUNTIF(AA7:AA146,0))</f>
        <v xml:space="preserve"> </v>
      </c>
      <c r="F188" s="391" t="str">
        <f t="shared" si="20"/>
        <v xml:space="preserve"> </v>
      </c>
      <c r="G188" s="391"/>
      <c r="H188" s="128" t="str">
        <f>IF(E179=" "," ","%")</f>
        <v>%</v>
      </c>
      <c r="I188" s="392" t="str">
        <f>IF(E188=" "," ",100*E188/E189)</f>
        <v xml:space="preserve"> </v>
      </c>
      <c r="J188" s="392"/>
      <c r="K188" s="392"/>
      <c r="L188" s="53"/>
      <c r="M188" s="53"/>
      <c r="N188" s="53"/>
      <c r="O188" s="53"/>
      <c r="P188" s="53"/>
      <c r="Q188" s="53"/>
      <c r="R188" s="53"/>
      <c r="S188" s="53"/>
      <c r="T188" s="53"/>
      <c r="U188" s="53"/>
      <c r="V188" s="53"/>
      <c r="W188" s="53"/>
      <c r="X188" s="53"/>
      <c r="Y188" s="53"/>
      <c r="Z188" s="54"/>
      <c r="AA188" s="54"/>
    </row>
    <row r="189" spans="1:27" ht="14.1" customHeight="1" x14ac:dyDescent="0.25">
      <c r="A189" s="328" t="s">
        <v>34</v>
      </c>
      <c r="B189" s="328"/>
      <c r="C189" s="328"/>
      <c r="D189" s="328"/>
      <c r="E189" s="123" t="str">
        <f>IF(SUM(E179:E188)=0," ",SUM(E179:E188))</f>
        <v xml:space="preserve"> </v>
      </c>
      <c r="F189" s="347" t="str">
        <f t="shared" si="20"/>
        <v xml:space="preserve"> </v>
      </c>
      <c r="G189" s="348"/>
      <c r="H189" s="53"/>
      <c r="I189" s="53"/>
      <c r="J189" s="53"/>
      <c r="K189" s="53"/>
      <c r="L189" s="53"/>
      <c r="M189" s="53"/>
      <c r="N189" s="53"/>
      <c r="O189" s="53"/>
      <c r="P189" s="53"/>
      <c r="Q189" s="53"/>
      <c r="R189" s="53"/>
      <c r="S189" s="53"/>
      <c r="T189" s="53"/>
      <c r="U189" s="53"/>
      <c r="V189" s="53"/>
      <c r="W189" s="53"/>
      <c r="X189" s="53"/>
      <c r="Y189" s="53"/>
      <c r="Z189" s="54"/>
      <c r="AA189" s="54"/>
    </row>
    <row r="190" spans="1:27" ht="12" customHeight="1" x14ac:dyDescent="0.25">
      <c r="A190" s="52"/>
      <c r="B190" s="52"/>
      <c r="C190" s="52"/>
      <c r="D190" s="52"/>
      <c r="E190" s="52"/>
      <c r="F190" s="53"/>
      <c r="G190" s="53"/>
      <c r="H190" s="53"/>
      <c r="I190" s="53"/>
      <c r="J190" s="53"/>
      <c r="K190" s="53"/>
      <c r="L190" s="53"/>
      <c r="M190" s="53"/>
      <c r="N190" s="53"/>
      <c r="O190" s="53"/>
      <c r="P190" s="53"/>
      <c r="Q190" s="53"/>
      <c r="R190" s="53"/>
      <c r="S190" s="53"/>
      <c r="T190" s="53"/>
      <c r="U190" s="53"/>
      <c r="V190" s="53"/>
      <c r="W190" s="53"/>
      <c r="X190" s="53"/>
      <c r="Y190" s="53"/>
      <c r="Z190" s="54"/>
      <c r="AA190" s="54"/>
    </row>
    <row r="191" spans="1:27" ht="14.25" customHeight="1" x14ac:dyDescent="0.25">
      <c r="A191" s="52"/>
      <c r="B191" s="52"/>
      <c r="C191" s="52"/>
      <c r="D191" s="52"/>
      <c r="E191" s="52"/>
      <c r="F191" s="53"/>
      <c r="G191" s="53"/>
      <c r="H191" s="53"/>
      <c r="I191" s="53"/>
      <c r="J191" s="53"/>
      <c r="K191" s="53"/>
      <c r="L191" s="53"/>
      <c r="M191" s="53"/>
      <c r="N191" s="53"/>
      <c r="O191" s="53"/>
      <c r="P191" s="53"/>
      <c r="Q191" s="53"/>
      <c r="R191" s="53"/>
      <c r="S191" s="53"/>
      <c r="T191" s="53"/>
      <c r="U191" s="53"/>
      <c r="V191" s="53"/>
      <c r="W191" s="53"/>
      <c r="X191" s="53"/>
      <c r="Y191" s="53"/>
      <c r="Z191" s="54"/>
      <c r="AA191" s="54"/>
    </row>
    <row r="192" spans="1:27" x14ac:dyDescent="0.25">
      <c r="A192" s="363" t="s">
        <v>36</v>
      </c>
      <c r="B192" s="363"/>
      <c r="C192" s="363"/>
      <c r="D192" s="59" t="str">
        <f>IF(COUNTIF(Z7:Z146," ")=ROWS(Z7:Z146)," ",LARGE(Z7:Z146,1))</f>
        <v xml:space="preserve"> </v>
      </c>
      <c r="E192" s="359"/>
      <c r="F192" s="360"/>
      <c r="G192" s="360"/>
      <c r="H192" s="360"/>
      <c r="I192" s="360"/>
      <c r="J192" s="360"/>
      <c r="K192" s="360"/>
      <c r="L192" s="43"/>
      <c r="M192" s="323" t="s">
        <v>48</v>
      </c>
      <c r="N192" s="323"/>
      <c r="O192" s="323"/>
      <c r="P192" s="323"/>
      <c r="Q192" s="323"/>
      <c r="R192" s="323"/>
      <c r="S192" s="323"/>
      <c r="T192" s="323"/>
      <c r="U192" s="323"/>
      <c r="V192" s="323"/>
      <c r="W192" s="323"/>
      <c r="X192" s="323"/>
      <c r="Y192" s="323"/>
    </row>
    <row r="193" spans="1:27" ht="12" customHeight="1" x14ac:dyDescent="0.25">
      <c r="A193" s="363" t="s">
        <v>37</v>
      </c>
      <c r="B193" s="363"/>
      <c r="C193" s="363"/>
      <c r="D193" s="59" t="str">
        <f>IF(COUNTIF(Z7:Z28," ")=ROWS(Z7:Z28)," ",SMALL(Z7:Z28,1))</f>
        <v xml:space="preserve"> </v>
      </c>
      <c r="E193" s="359"/>
      <c r="F193" s="360"/>
      <c r="G193" s="360"/>
      <c r="H193" s="360"/>
      <c r="I193" s="360"/>
      <c r="J193" s="360"/>
      <c r="K193" s="360"/>
      <c r="L193" s="43"/>
      <c r="M193" s="43"/>
      <c r="N193" s="1"/>
      <c r="O193" s="1"/>
      <c r="P193" s="1"/>
      <c r="Q193" s="1"/>
      <c r="R193" s="1"/>
      <c r="S193" s="1"/>
      <c r="T193" s="1"/>
      <c r="U193" s="1"/>
      <c r="V193" s="1"/>
      <c r="W193" s="1"/>
      <c r="X193" s="1"/>
      <c r="Y193" s="1"/>
    </row>
    <row r="194" spans="1:27" ht="15" customHeight="1" x14ac:dyDescent="0.25">
      <c r="A194" s="363" t="s">
        <v>38</v>
      </c>
      <c r="B194" s="363"/>
      <c r="C194" s="363"/>
      <c r="D194" s="60" t="str">
        <f>Z149</f>
        <v xml:space="preserve"> </v>
      </c>
      <c r="E194" s="361"/>
      <c r="F194" s="362"/>
      <c r="G194" s="362"/>
      <c r="H194" s="362"/>
      <c r="I194" s="362"/>
      <c r="J194" s="362"/>
      <c r="K194" s="362"/>
      <c r="L194" s="61"/>
      <c r="M194" s="61"/>
      <c r="N194" s="8"/>
      <c r="O194" s="8"/>
      <c r="P194" s="8"/>
      <c r="Q194" s="8"/>
      <c r="R194" s="8"/>
      <c r="S194" s="8"/>
      <c r="T194" s="8"/>
      <c r="U194" s="9"/>
      <c r="V194" s="9"/>
      <c r="W194" s="9"/>
      <c r="X194" s="9"/>
      <c r="Y194" s="9"/>
      <c r="Z194" s="355"/>
      <c r="AA194" s="356"/>
    </row>
    <row r="195" spans="1:27" ht="15" customHeight="1" x14ac:dyDescent="0.25">
      <c r="A195" s="62"/>
      <c r="B195" s="62"/>
      <c r="C195" s="62"/>
      <c r="D195" s="63"/>
      <c r="E195" s="61"/>
      <c r="F195" s="63"/>
      <c r="G195" s="63"/>
      <c r="H195" s="63"/>
      <c r="I195" s="63"/>
      <c r="J195" s="63"/>
      <c r="K195" s="63"/>
      <c r="L195" s="63"/>
      <c r="M195" s="63"/>
      <c r="N195" s="8"/>
      <c r="O195" s="8"/>
      <c r="P195" s="8"/>
      <c r="Q195" s="8"/>
      <c r="R195" s="8"/>
      <c r="S195" s="8"/>
      <c r="T195" s="8"/>
      <c r="U195" s="9"/>
      <c r="V195" s="9"/>
      <c r="W195" s="9"/>
      <c r="X195" s="9"/>
      <c r="Y195" s="9"/>
      <c r="Z195" s="324"/>
      <c r="AA195" s="325"/>
    </row>
    <row r="196" spans="1:27" ht="12" customHeight="1" x14ac:dyDescent="0.25">
      <c r="A196" s="357" t="s">
        <v>39</v>
      </c>
      <c r="B196" s="358"/>
      <c r="C196" s="358"/>
      <c r="D196" s="358"/>
      <c r="E196" s="64" t="str">
        <f>IF(COUNTIF(Z7:Z146," ")=ROWS(Z7:Z146)," ",SUM(E179:E184))</f>
        <v xml:space="preserve"> </v>
      </c>
      <c r="F196" s="347" t="str">
        <f>IF(E196&lt;&gt;" ","KİŞİ"," ")</f>
        <v xml:space="preserve"> </v>
      </c>
      <c r="G196" s="364"/>
      <c r="H196" s="64" t="str">
        <f>IF(I196=" "," ","%")</f>
        <v xml:space="preserve"> </v>
      </c>
      <c r="I196" s="365" t="str">
        <f>IF(E196=" "," ",100*E196/E189)</f>
        <v xml:space="preserve"> </v>
      </c>
      <c r="J196" s="366"/>
      <c r="K196" s="366"/>
      <c r="L196" s="65"/>
      <c r="M196" s="65"/>
      <c r="N196" s="10"/>
      <c r="O196" s="10"/>
      <c r="P196" s="10"/>
      <c r="Q196" s="10"/>
      <c r="R196" s="10"/>
      <c r="S196" s="10"/>
      <c r="T196" s="10"/>
      <c r="U196" s="10"/>
      <c r="V196" s="11"/>
      <c r="W196" s="11"/>
      <c r="X196" s="11"/>
      <c r="Y196" s="11"/>
      <c r="Z196" s="349"/>
      <c r="AA196" s="350"/>
    </row>
    <row r="197" spans="1:27" ht="12" customHeight="1" x14ac:dyDescent="0.25">
      <c r="A197" s="357" t="s">
        <v>40</v>
      </c>
      <c r="B197" s="358"/>
      <c r="C197" s="358"/>
      <c r="D197" s="358"/>
      <c r="E197" s="64" t="str">
        <f>IF(COUNTIF(Z7:Z146," ")=ROWS(Z7:Z146)," ",SUM(E185:E188))</f>
        <v xml:space="preserve"> </v>
      </c>
      <c r="F197" s="347" t="str">
        <f>IF(E197&lt;&gt;" ","KİŞİ"," ")</f>
        <v xml:space="preserve"> </v>
      </c>
      <c r="G197" s="364"/>
      <c r="H197" s="64" t="str">
        <f>IF(I197=" "," ","%")</f>
        <v xml:space="preserve"> </v>
      </c>
      <c r="I197" s="365" t="str">
        <f>IF(E197=" "," ",100*E197/E189)</f>
        <v xml:space="preserve"> </v>
      </c>
      <c r="J197" s="366"/>
      <c r="K197" s="366"/>
      <c r="L197" s="65"/>
      <c r="M197" s="65"/>
      <c r="N197" s="10"/>
      <c r="O197" s="10"/>
      <c r="P197" s="10"/>
      <c r="Q197" s="10"/>
      <c r="R197" s="10"/>
      <c r="S197" s="10"/>
      <c r="T197" s="10"/>
      <c r="U197" s="10"/>
      <c r="V197" s="10"/>
      <c r="W197" s="10"/>
      <c r="X197" s="10"/>
      <c r="Y197" s="10"/>
      <c r="Z197" s="349"/>
      <c r="AA197" s="350"/>
    </row>
    <row r="198" spans="1:27" x14ac:dyDescent="0.25">
      <c r="Z198" s="351"/>
      <c r="AA198" s="352"/>
    </row>
    <row r="207" spans="1:27" x14ac:dyDescent="0.25">
      <c r="D207" s="34"/>
    </row>
  </sheetData>
  <mergeCells count="216">
    <mergeCell ref="C77:E77"/>
    <mergeCell ref="C78:E78"/>
    <mergeCell ref="C79:E79"/>
    <mergeCell ref="C80:E80"/>
    <mergeCell ref="C81:E81"/>
    <mergeCell ref="C82:E82"/>
    <mergeCell ref="C83:E83"/>
    <mergeCell ref="C84:E84"/>
    <mergeCell ref="C70:E70"/>
    <mergeCell ref="C71:E71"/>
    <mergeCell ref="C72:E72"/>
    <mergeCell ref="C73:E73"/>
    <mergeCell ref="C74:E74"/>
    <mergeCell ref="C75:E75"/>
    <mergeCell ref="C61:E61"/>
    <mergeCell ref="C62:E62"/>
    <mergeCell ref="C63:E63"/>
    <mergeCell ref="C64:E64"/>
    <mergeCell ref="C65:E65"/>
    <mergeCell ref="C66:E66"/>
    <mergeCell ref="C67:E67"/>
    <mergeCell ref="C68:E68"/>
    <mergeCell ref="C69:E69"/>
    <mergeCell ref="Z196:AA196"/>
    <mergeCell ref="A194:C194"/>
    <mergeCell ref="E194:K194"/>
    <mergeCell ref="A197:D197"/>
    <mergeCell ref="F197:G197"/>
    <mergeCell ref="I197:K197"/>
    <mergeCell ref="Z197:AA197"/>
    <mergeCell ref="Z198:AA198"/>
    <mergeCell ref="Z194:AA194"/>
    <mergeCell ref="Z195:AA195"/>
    <mergeCell ref="A196:D196"/>
    <mergeCell ref="F196:G196"/>
    <mergeCell ref="I196:K196"/>
    <mergeCell ref="A188:C188"/>
    <mergeCell ref="F188:G188"/>
    <mergeCell ref="I188:K188"/>
    <mergeCell ref="A189:D189"/>
    <mergeCell ref="F189:G189"/>
    <mergeCell ref="A192:C192"/>
    <mergeCell ref="E192:K192"/>
    <mergeCell ref="M192:Y192"/>
    <mergeCell ref="A193:C193"/>
    <mergeCell ref="E193:K193"/>
    <mergeCell ref="A186:C186"/>
    <mergeCell ref="F186:G186"/>
    <mergeCell ref="I186:K186"/>
    <mergeCell ref="A187:C187"/>
    <mergeCell ref="F187:G187"/>
    <mergeCell ref="I187:K187"/>
    <mergeCell ref="A185:C185"/>
    <mergeCell ref="F185:G185"/>
    <mergeCell ref="I185:K185"/>
    <mergeCell ref="A184:C184"/>
    <mergeCell ref="F184:G184"/>
    <mergeCell ref="I184:K184"/>
    <mergeCell ref="A179:C179"/>
    <mergeCell ref="F179:G179"/>
    <mergeCell ref="I179:K179"/>
    <mergeCell ref="A149:E149"/>
    <mergeCell ref="A150:E150"/>
    <mergeCell ref="A151:E152"/>
    <mergeCell ref="Z151:Z152"/>
    <mergeCell ref="AA151:AA152"/>
    <mergeCell ref="A153:E153"/>
    <mergeCell ref="A154:E155"/>
    <mergeCell ref="Z154:Z155"/>
    <mergeCell ref="AA154:AA155"/>
    <mergeCell ref="A156:E157"/>
    <mergeCell ref="Z156:Z157"/>
    <mergeCell ref="AA156:AA157"/>
    <mergeCell ref="C40:E40"/>
    <mergeCell ref="C41:E41"/>
    <mergeCell ref="C42:E42"/>
    <mergeCell ref="C43:E43"/>
    <mergeCell ref="C44:E44"/>
    <mergeCell ref="C45:E45"/>
    <mergeCell ref="L177:Y177"/>
    <mergeCell ref="Z177:AA177"/>
    <mergeCell ref="A178:K178"/>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16:E16"/>
    <mergeCell ref="C17:E17"/>
    <mergeCell ref="C18:E18"/>
    <mergeCell ref="C19:E19"/>
    <mergeCell ref="C20:E20"/>
    <mergeCell ref="C21:E21"/>
    <mergeCell ref="A147:E147"/>
    <mergeCell ref="A148:E148"/>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76:E76"/>
    <mergeCell ref="Z2:AA3"/>
    <mergeCell ref="A3:Y3"/>
    <mergeCell ref="A4:E4"/>
    <mergeCell ref="Z4:AA4"/>
    <mergeCell ref="A5:E5"/>
    <mergeCell ref="AA5:AA6"/>
    <mergeCell ref="C6:E6"/>
    <mergeCell ref="C7:E7"/>
    <mergeCell ref="C8:E8"/>
    <mergeCell ref="A1:Y1"/>
    <mergeCell ref="A180:C180"/>
    <mergeCell ref="A181:C181"/>
    <mergeCell ref="A182:C182"/>
    <mergeCell ref="A183:C183"/>
    <mergeCell ref="F180:G180"/>
    <mergeCell ref="F181:G181"/>
    <mergeCell ref="F182:G182"/>
    <mergeCell ref="F183:G183"/>
    <mergeCell ref="I180:K180"/>
    <mergeCell ref="I181:K181"/>
    <mergeCell ref="I182:K182"/>
    <mergeCell ref="I183:K183"/>
    <mergeCell ref="C22:E22"/>
    <mergeCell ref="C23:E23"/>
    <mergeCell ref="C24:E24"/>
    <mergeCell ref="A2:Y2"/>
    <mergeCell ref="C9:E9"/>
    <mergeCell ref="C10:E10"/>
    <mergeCell ref="C11:E11"/>
    <mergeCell ref="C12:E12"/>
    <mergeCell ref="C13:E13"/>
    <mergeCell ref="C14:E14"/>
    <mergeCell ref="C15:E15"/>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9:E139"/>
    <mergeCell ref="C140:E140"/>
    <mergeCell ref="C141:E141"/>
    <mergeCell ref="C142:E142"/>
    <mergeCell ref="C143:E143"/>
    <mergeCell ref="C144:E144"/>
    <mergeCell ref="C145:E145"/>
    <mergeCell ref="C146:E146"/>
    <mergeCell ref="C130:E130"/>
    <mergeCell ref="C131:E131"/>
    <mergeCell ref="C132:E132"/>
    <mergeCell ref="C133:E133"/>
    <mergeCell ref="C134:E134"/>
    <mergeCell ref="C135:E135"/>
    <mergeCell ref="C136:E136"/>
    <mergeCell ref="C137:E137"/>
    <mergeCell ref="C138:E138"/>
  </mergeCells>
  <conditionalFormatting sqref="F156:Y156">
    <cfRule type="cellIs" dxfId="39" priority="1" stopIfTrue="1" operator="lessThan">
      <formula>50</formula>
    </cfRule>
  </conditionalFormatting>
  <dataValidations count="2">
    <dataValidation allowBlank="1" showInputMessage="1" showErrorMessage="1" prompt="Sorunun konusunu giriniz." sqref="F4:Y4" xr:uid="{00000000-0002-0000-0600-000000000000}"/>
    <dataValidation allowBlank="1" showInputMessage="1" showErrorMessage="1" prompt="Öğrencinin sorudan aldığı puan değerini giriniz." sqref="F7:Y146" xr:uid="{00000000-0002-0000-0600-000001000000}"/>
  </dataValidations>
  <pageMargins left="0.70866141732283472" right="0.19685039370078741" top="0.19685039370078741" bottom="0.11811023622047245" header="0.23622047244094491" footer="0.15748031496062992"/>
  <pageSetup paperSize="9" scale="6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7">
    <tabColor rgb="FF7030A0"/>
  </sheetPr>
  <dimension ref="A1:AA207"/>
  <sheetViews>
    <sheetView view="pageBreakPreview" topLeftCell="A122" zoomScaleNormal="70" zoomScaleSheetLayoutView="100" workbookViewId="0">
      <selection activeCell="F7" sqref="F7:Y106"/>
    </sheetView>
  </sheetViews>
  <sheetFormatPr defaultColWidth="9.109375" defaultRowHeight="13.2" x14ac:dyDescent="0.25"/>
  <cols>
    <col min="1" max="1" width="3.88671875" style="4" customWidth="1"/>
    <col min="2" max="2" width="9" style="4" customWidth="1"/>
    <col min="3" max="3" width="14.44140625" style="4" customWidth="1"/>
    <col min="4" max="4" width="13.44140625" style="4" customWidth="1"/>
    <col min="5" max="5" width="8.88671875" style="4" customWidth="1"/>
    <col min="6" max="6" width="4.109375" style="4" customWidth="1"/>
    <col min="7" max="8" width="4.44140625" style="4" customWidth="1"/>
    <col min="9" max="9" width="5.44140625" style="4" customWidth="1"/>
    <col min="10" max="10" width="5" style="4" customWidth="1"/>
    <col min="11" max="23" width="2.44140625" style="4" customWidth="1"/>
    <col min="24" max="24" width="10.33203125" style="4" customWidth="1"/>
    <col min="25" max="25" width="20.88671875" style="4" customWidth="1"/>
    <col min="26" max="26" width="31.44140625" style="152" customWidth="1"/>
    <col min="27" max="27" width="19" style="4" customWidth="1"/>
    <col min="28" max="16384" width="9.109375" style="4"/>
  </cols>
  <sheetData>
    <row r="1" spans="1:27" x14ac:dyDescent="0.25">
      <c r="A1" s="367" t="str">
        <f>'K. Bilgiler'!H6</f>
        <v>VAKFIKEBİR MESLEK YÜKSEKOKULU</v>
      </c>
      <c r="B1" s="367"/>
      <c r="C1" s="367"/>
      <c r="D1" s="367"/>
      <c r="E1" s="367"/>
      <c r="F1" s="367"/>
      <c r="G1" s="367"/>
      <c r="H1" s="367"/>
      <c r="I1" s="367"/>
      <c r="J1" s="367"/>
      <c r="K1" s="367"/>
      <c r="L1" s="367"/>
      <c r="M1" s="367"/>
      <c r="N1" s="367"/>
      <c r="O1" s="367"/>
      <c r="P1" s="367"/>
      <c r="Q1" s="367"/>
      <c r="R1" s="367"/>
      <c r="S1" s="367"/>
      <c r="T1" s="367"/>
      <c r="U1" s="367"/>
      <c r="V1" s="367"/>
      <c r="W1" s="367"/>
      <c r="X1" s="367"/>
      <c r="Y1" s="367"/>
      <c r="Z1" s="161"/>
    </row>
    <row r="2" spans="1:27" ht="17.25" customHeight="1" x14ac:dyDescent="0.25">
      <c r="A2" s="317" t="str">
        <f>'K. Bilgiler'!H16&amp;" EĞİTİM ÖĞRETİM YILI - " &amp;'K. Bilgiler'!H18</f>
        <v xml:space="preserve"> EĞİTİM ÖĞRETİM YILI - </v>
      </c>
      <c r="B2" s="318"/>
      <c r="C2" s="318"/>
      <c r="D2" s="318"/>
      <c r="E2" s="318"/>
      <c r="F2" s="318"/>
      <c r="G2" s="318"/>
      <c r="H2" s="318"/>
      <c r="I2" s="318"/>
      <c r="J2" s="318"/>
      <c r="K2" s="318"/>
      <c r="L2" s="318"/>
      <c r="M2" s="318"/>
      <c r="N2" s="318"/>
      <c r="O2" s="318"/>
      <c r="P2" s="318"/>
      <c r="Q2" s="318"/>
      <c r="R2" s="318"/>
      <c r="S2" s="318"/>
      <c r="T2" s="318"/>
      <c r="U2" s="318"/>
      <c r="V2" s="318"/>
      <c r="W2" s="318"/>
      <c r="X2" s="318"/>
      <c r="Y2" s="318"/>
      <c r="Z2" s="393"/>
      <c r="AA2" s="394"/>
    </row>
    <row r="3" spans="1:27" ht="16.5" customHeight="1" x14ac:dyDescent="0.25">
      <c r="A3" s="315" t="str">
        <f>'K. Bilgiler'!H12&amp;" / "&amp;'K. Bilgiler'!H8&amp;" - "&amp;'K. Bilgiler'!H10&amp;" DERSİ "&amp;"  3. SINAV ANALİZİ"</f>
        <v xml:space="preserve"> /  -  DERSİ   3. SINAV ANALİZİ</v>
      </c>
      <c r="B3" s="315"/>
      <c r="C3" s="315"/>
      <c r="D3" s="315"/>
      <c r="E3" s="315"/>
      <c r="F3" s="315"/>
      <c r="G3" s="315"/>
      <c r="H3" s="315"/>
      <c r="I3" s="315"/>
      <c r="J3" s="315"/>
      <c r="K3" s="315"/>
      <c r="L3" s="315"/>
      <c r="M3" s="315"/>
      <c r="N3" s="315"/>
      <c r="O3" s="315"/>
      <c r="P3" s="315"/>
      <c r="Q3" s="315"/>
      <c r="R3" s="315"/>
      <c r="S3" s="315"/>
      <c r="T3" s="315"/>
      <c r="U3" s="315"/>
      <c r="V3" s="315"/>
      <c r="W3" s="315"/>
      <c r="X3" s="315"/>
      <c r="Y3" s="315"/>
      <c r="Z3" s="395"/>
      <c r="AA3" s="396"/>
    </row>
    <row r="4" spans="1:27" ht="225.75" customHeight="1" x14ac:dyDescent="0.25">
      <c r="A4" s="309" t="s">
        <v>121</v>
      </c>
      <c r="B4" s="310"/>
      <c r="C4" s="310"/>
      <c r="D4" s="310"/>
      <c r="E4" s="311"/>
      <c r="F4" s="171"/>
      <c r="G4" s="171"/>
      <c r="H4" s="171"/>
      <c r="I4" s="171"/>
      <c r="J4" s="171"/>
      <c r="K4" s="171"/>
      <c r="L4" s="171"/>
      <c r="M4" s="171"/>
      <c r="N4" s="171"/>
      <c r="O4" s="171"/>
      <c r="P4" s="171"/>
      <c r="Q4" s="171"/>
      <c r="R4" s="171"/>
      <c r="S4" s="171"/>
      <c r="T4" s="171"/>
      <c r="U4" s="171"/>
      <c r="V4" s="171"/>
      <c r="W4" s="171"/>
      <c r="X4" s="171"/>
      <c r="Y4" s="171"/>
      <c r="Z4" s="397"/>
      <c r="AA4" s="398"/>
    </row>
    <row r="5" spans="1:27" ht="12.75" customHeight="1" x14ac:dyDescent="0.25">
      <c r="A5" s="321" t="s">
        <v>25</v>
      </c>
      <c r="B5" s="321"/>
      <c r="C5" s="321"/>
      <c r="D5" s="321"/>
      <c r="E5" s="321"/>
      <c r="F5" s="14">
        <v>5</v>
      </c>
      <c r="G5" s="14">
        <v>5</v>
      </c>
      <c r="H5" s="14">
        <v>5</v>
      </c>
      <c r="I5" s="14">
        <v>5</v>
      </c>
      <c r="J5" s="14">
        <v>5</v>
      </c>
      <c r="K5" s="14">
        <v>5</v>
      </c>
      <c r="L5" s="14">
        <v>5</v>
      </c>
      <c r="M5" s="14">
        <v>5</v>
      </c>
      <c r="N5" s="14">
        <v>5</v>
      </c>
      <c r="O5" s="14">
        <v>5</v>
      </c>
      <c r="P5" s="14">
        <v>5</v>
      </c>
      <c r="Q5" s="14">
        <v>5</v>
      </c>
      <c r="R5" s="14">
        <v>5</v>
      </c>
      <c r="S5" s="14">
        <v>5</v>
      </c>
      <c r="T5" s="14">
        <v>5</v>
      </c>
      <c r="U5" s="14">
        <v>5</v>
      </c>
      <c r="V5" s="14">
        <v>5</v>
      </c>
      <c r="W5" s="14">
        <v>5</v>
      </c>
      <c r="X5" s="14">
        <v>5</v>
      </c>
      <c r="Y5" s="14">
        <v>5</v>
      </c>
      <c r="Z5" s="155">
        <f>IF(SUM(F5:Y5)=0," ",SUM(F5:Y5))</f>
        <v>100</v>
      </c>
      <c r="AA5" s="399" t="s">
        <v>23</v>
      </c>
    </row>
    <row r="6" spans="1:27" ht="37.200000000000003" x14ac:dyDescent="0.25">
      <c r="A6" s="31" t="s">
        <v>0</v>
      </c>
      <c r="B6" s="31" t="s">
        <v>32</v>
      </c>
      <c r="C6" s="322" t="s">
        <v>24</v>
      </c>
      <c r="D6" s="322"/>
      <c r="E6" s="322"/>
      <c r="F6" s="13" t="str">
        <f>IF('NOT Baremi'!E9&gt;0,'NOT Baremi'!E8&amp;"."&amp;"SORU"," ")</f>
        <v>1.SORU</v>
      </c>
      <c r="G6" s="13" t="str">
        <f>IF('NOT Baremi'!F9&gt;0,'NOT Baremi'!F8&amp;"."&amp;"SORU"," ")</f>
        <v>2.SORU</v>
      </c>
      <c r="H6" s="13" t="str">
        <f>IF('NOT Baremi'!G9&gt;0,'NOT Baremi'!G8&amp;"."&amp;"SORU"," ")</f>
        <v>3.SORU</v>
      </c>
      <c r="I6" s="13" t="str">
        <f>IF('NOT Baremi'!H9&gt;0,'NOT Baremi'!H8&amp;"."&amp;"SORU"," ")</f>
        <v>4.SORU</v>
      </c>
      <c r="J6" s="13" t="str">
        <f>IF('NOT Baremi'!I9&gt;0,'NOT Baremi'!I8&amp;"."&amp;"SORU"," ")</f>
        <v>5.SORU</v>
      </c>
      <c r="K6" s="13" t="str">
        <f>IF('NOT Baremi'!J9&gt;0,'NOT Baremi'!J8&amp;"."&amp;"SORU"," ")</f>
        <v>6.SORU</v>
      </c>
      <c r="L6" s="13" t="str">
        <f>IF('NOT Baremi'!K9&gt;0,'NOT Baremi'!K8&amp;"."&amp;"SORU"," ")</f>
        <v>7.SORU</v>
      </c>
      <c r="M6" s="13" t="str">
        <f>IF('NOT Baremi'!L9&gt;0,'NOT Baremi'!L8&amp;"."&amp;"SORU"," ")</f>
        <v>8.SORU</v>
      </c>
      <c r="N6" s="13" t="str">
        <f>IF('NOT Baremi'!M9&gt;0,'NOT Baremi'!M8&amp;"."&amp;"SORU"," ")</f>
        <v>9.SORU</v>
      </c>
      <c r="O6" s="13" t="str">
        <f>IF('NOT Baremi'!N9&gt;0,'NOT Baremi'!N8&amp;"."&amp;"SORU"," ")</f>
        <v>10.SORU</v>
      </c>
      <c r="P6" s="13" t="str">
        <f>IF('NOT Baremi'!O9&gt;0,'NOT Baremi'!O8&amp;"."&amp;"SORU"," ")</f>
        <v>11.SORU</v>
      </c>
      <c r="Q6" s="13" t="str">
        <f>IF('NOT Baremi'!P9&gt;0,'NOT Baremi'!P8&amp;"."&amp;"SORU"," ")</f>
        <v>12.SORU</v>
      </c>
      <c r="R6" s="13" t="str">
        <f>IF('NOT Baremi'!Q9&gt;0,'NOT Baremi'!Q8&amp;"."&amp;"SORU"," ")</f>
        <v>13.SORU</v>
      </c>
      <c r="S6" s="13" t="str">
        <f>IF('NOT Baremi'!R9&gt;0,'NOT Baremi'!R8&amp;"."&amp;"SORU"," ")</f>
        <v>14.SORU</v>
      </c>
      <c r="T6" s="13" t="str">
        <f>IF('NOT Baremi'!S9&gt;0,'NOT Baremi'!S8&amp;"."&amp;"SORU"," ")</f>
        <v>15.SORU</v>
      </c>
      <c r="U6" s="13" t="str">
        <f>IF('NOT Baremi'!T9&gt;0,'NOT Baremi'!T8&amp;"."&amp;"SORU"," ")</f>
        <v>16.SORU</v>
      </c>
      <c r="V6" s="13" t="str">
        <f>IF('NOT Baremi'!U9&gt;0,'NOT Baremi'!U8&amp;"."&amp;"SORU"," ")</f>
        <v>17.SORU</v>
      </c>
      <c r="W6" s="13" t="str">
        <f>IF('NOT Baremi'!V9&gt;0,'NOT Baremi'!V8&amp;"."&amp;"SORU"," ")</f>
        <v>18.SORU</v>
      </c>
      <c r="X6" s="13" t="str">
        <f>IF('NOT Baremi'!W9&gt;0,'NOT Baremi'!W8&amp;"."&amp;"SORU"," ")</f>
        <v>19.SORU</v>
      </c>
      <c r="Y6" s="13" t="str">
        <f>IF('NOT Baremi'!X9&gt;0,'NOT Baremi'!X8&amp;"."&amp;"SORU"," ")</f>
        <v>20.SORU</v>
      </c>
      <c r="Z6" s="148" t="s">
        <v>27</v>
      </c>
      <c r="AA6" s="400"/>
    </row>
    <row r="7" spans="1:27" ht="12" customHeight="1" x14ac:dyDescent="0.25">
      <c r="A7" s="32">
        <f>'S. Listesi'!E4</f>
        <v>1</v>
      </c>
      <c r="B7" s="33" t="str">
        <f>IF('S. Listesi'!F4=0," ",'S. Listesi'!F4)</f>
        <v xml:space="preserve"> </v>
      </c>
      <c r="C7" s="312" t="str">
        <f>IF('S. Listesi'!G4=0," ",'S. Listesi'!G4)</f>
        <v xml:space="preserve"> </v>
      </c>
      <c r="D7" s="312"/>
      <c r="E7" s="312"/>
      <c r="F7" s="133"/>
      <c r="G7" s="133"/>
      <c r="H7" s="133"/>
      <c r="I7" s="133"/>
      <c r="J7" s="133"/>
      <c r="K7" s="133"/>
      <c r="L7" s="133"/>
      <c r="M7" s="133"/>
      <c r="N7" s="133"/>
      <c r="O7" s="133"/>
      <c r="P7" s="133"/>
      <c r="Q7" s="133"/>
      <c r="R7" s="133"/>
      <c r="S7" s="133"/>
      <c r="T7" s="133"/>
      <c r="U7" s="133"/>
      <c r="V7" s="133"/>
      <c r="W7" s="133"/>
      <c r="X7" s="133"/>
      <c r="Y7" s="133"/>
      <c r="Z7" s="149" t="str">
        <f t="shared" ref="Z7:Z38" si="0">IF(COUNTBLANK(F7:Y7)=COLUMNS(F7:Y7)," ",IF(SUM(F7:Y7)=0,0,SUM(F7:Y7)))</f>
        <v xml:space="preserve"> </v>
      </c>
      <c r="AA7" s="143" t="str">
        <f>IF(Z7=" "," ",IF(Z7&gt;=85,5,IF(Z7&gt;=70,4,IF(Z7&gt;=60,3,IF(Z7&gt;=50,2,IF(Z7&gt;=0,1,0))))))</f>
        <v xml:space="preserve"> </v>
      </c>
    </row>
    <row r="8" spans="1:27" ht="12" customHeight="1" x14ac:dyDescent="0.25">
      <c r="A8" s="32">
        <f>'S. Listesi'!E5</f>
        <v>2</v>
      </c>
      <c r="B8" s="33" t="str">
        <f>IF('S. Listesi'!F5=0," ",'S. Listesi'!F5)</f>
        <v xml:space="preserve"> </v>
      </c>
      <c r="C8" s="312" t="str">
        <f>IF('S. Listesi'!G5=0," ",'S. Listesi'!G5)</f>
        <v xml:space="preserve"> </v>
      </c>
      <c r="D8" s="312"/>
      <c r="E8" s="312"/>
      <c r="F8" s="122"/>
      <c r="G8" s="122"/>
      <c r="H8" s="122"/>
      <c r="I8" s="122"/>
      <c r="J8" s="122"/>
      <c r="K8" s="122"/>
      <c r="L8" s="122"/>
      <c r="M8" s="122"/>
      <c r="N8" s="122"/>
      <c r="O8" s="122"/>
      <c r="P8" s="122"/>
      <c r="Q8" s="122"/>
      <c r="R8" s="122"/>
      <c r="S8" s="122"/>
      <c r="T8" s="122"/>
      <c r="U8" s="122"/>
      <c r="V8" s="122"/>
      <c r="W8" s="122"/>
      <c r="X8" s="122"/>
      <c r="Y8" s="122"/>
      <c r="Z8" s="149" t="str">
        <f t="shared" si="0"/>
        <v xml:space="preserve"> </v>
      </c>
      <c r="AA8" s="143" t="str">
        <f t="shared" ref="AA8:AA45" si="1">IF(Z8=" "," ",IF(Z8&gt;=85,5,IF(Z8&gt;=70,4,IF(Z8&gt;=60,3,IF(Z8&gt;=50,2,IF(Z8&gt;=0,1,0))))))</f>
        <v xml:space="preserve"> </v>
      </c>
    </row>
    <row r="9" spans="1:27" ht="12" customHeight="1" x14ac:dyDescent="0.25">
      <c r="A9" s="32">
        <f>'S. Listesi'!E6</f>
        <v>3</v>
      </c>
      <c r="B9" s="33" t="str">
        <f>IF('S. Listesi'!F6=0," ",'S. Listesi'!F6)</f>
        <v xml:space="preserve"> </v>
      </c>
      <c r="C9" s="312" t="str">
        <f>IF('S. Listesi'!G6=0," ",'S. Listesi'!G6)</f>
        <v xml:space="preserve"> </v>
      </c>
      <c r="D9" s="312"/>
      <c r="E9" s="312"/>
      <c r="F9" s="133"/>
      <c r="G9" s="133"/>
      <c r="H9" s="133"/>
      <c r="I9" s="133"/>
      <c r="J9" s="133"/>
      <c r="K9" s="133"/>
      <c r="L9" s="133"/>
      <c r="M9" s="133"/>
      <c r="N9" s="133"/>
      <c r="O9" s="133"/>
      <c r="P9" s="133"/>
      <c r="Q9" s="133"/>
      <c r="R9" s="133"/>
      <c r="S9" s="133"/>
      <c r="T9" s="133"/>
      <c r="U9" s="133"/>
      <c r="V9" s="133"/>
      <c r="W9" s="133"/>
      <c r="X9" s="133"/>
      <c r="Y9" s="133"/>
      <c r="Z9" s="149" t="str">
        <f t="shared" si="0"/>
        <v xml:space="preserve"> </v>
      </c>
      <c r="AA9" s="143" t="str">
        <f t="shared" si="1"/>
        <v xml:space="preserve"> </v>
      </c>
    </row>
    <row r="10" spans="1:27" ht="12" customHeight="1" x14ac:dyDescent="0.25">
      <c r="A10" s="32">
        <f>'S. Listesi'!E7</f>
        <v>4</v>
      </c>
      <c r="B10" s="33" t="str">
        <f>IF('S. Listesi'!F7=0," ",'S. Listesi'!F7)</f>
        <v xml:space="preserve"> </v>
      </c>
      <c r="C10" s="312" t="str">
        <f>IF('S. Listesi'!G7=0," ",'S. Listesi'!G7)</f>
        <v xml:space="preserve"> </v>
      </c>
      <c r="D10" s="312"/>
      <c r="E10" s="312"/>
      <c r="F10" s="122"/>
      <c r="G10" s="122"/>
      <c r="H10" s="122"/>
      <c r="I10" s="122"/>
      <c r="J10" s="122"/>
      <c r="K10" s="122"/>
      <c r="L10" s="122"/>
      <c r="M10" s="122"/>
      <c r="N10" s="122"/>
      <c r="O10" s="122"/>
      <c r="P10" s="122"/>
      <c r="Q10" s="122"/>
      <c r="R10" s="122"/>
      <c r="S10" s="122"/>
      <c r="T10" s="122"/>
      <c r="U10" s="122"/>
      <c r="V10" s="122"/>
      <c r="W10" s="122"/>
      <c r="X10" s="122"/>
      <c r="Y10" s="122"/>
      <c r="Z10" s="149" t="str">
        <f t="shared" si="0"/>
        <v xml:space="preserve"> </v>
      </c>
      <c r="AA10" s="143" t="str">
        <f t="shared" si="1"/>
        <v xml:space="preserve"> </v>
      </c>
    </row>
    <row r="11" spans="1:27" ht="12" customHeight="1" x14ac:dyDescent="0.25">
      <c r="A11" s="32">
        <f>'S. Listesi'!E8</f>
        <v>5</v>
      </c>
      <c r="B11" s="33" t="str">
        <f>IF('S. Listesi'!F8=0," ",'S. Listesi'!F8)</f>
        <v xml:space="preserve"> </v>
      </c>
      <c r="C11" s="312" t="str">
        <f>IF('S. Listesi'!G8=0," ",'S. Listesi'!G8)</f>
        <v xml:space="preserve"> </v>
      </c>
      <c r="D11" s="312"/>
      <c r="E11" s="312"/>
      <c r="F11" s="133"/>
      <c r="G11" s="133"/>
      <c r="H11" s="133"/>
      <c r="I11" s="133"/>
      <c r="J11" s="133"/>
      <c r="K11" s="133"/>
      <c r="L11" s="133"/>
      <c r="M11" s="133"/>
      <c r="N11" s="133"/>
      <c r="O11" s="133"/>
      <c r="P11" s="133"/>
      <c r="Q11" s="133"/>
      <c r="R11" s="133"/>
      <c r="S11" s="133"/>
      <c r="T11" s="133"/>
      <c r="U11" s="133"/>
      <c r="V11" s="133"/>
      <c r="W11" s="133"/>
      <c r="X11" s="133"/>
      <c r="Y11" s="133"/>
      <c r="Z11" s="149" t="str">
        <f t="shared" si="0"/>
        <v xml:space="preserve"> </v>
      </c>
      <c r="AA11" s="143" t="str">
        <f t="shared" si="1"/>
        <v xml:space="preserve"> </v>
      </c>
    </row>
    <row r="12" spans="1:27" ht="12" customHeight="1" x14ac:dyDescent="0.25">
      <c r="A12" s="32">
        <f>'S. Listesi'!E9</f>
        <v>6</v>
      </c>
      <c r="B12" s="33" t="str">
        <f>IF('S. Listesi'!F9=0," ",'S. Listesi'!F9)</f>
        <v xml:space="preserve"> </v>
      </c>
      <c r="C12" s="312" t="str">
        <f>IF('S. Listesi'!G9=0," ",'S. Listesi'!G9)</f>
        <v xml:space="preserve"> </v>
      </c>
      <c r="D12" s="312"/>
      <c r="E12" s="312"/>
      <c r="F12" s="122"/>
      <c r="G12" s="122"/>
      <c r="H12" s="122"/>
      <c r="I12" s="122"/>
      <c r="J12" s="122"/>
      <c r="K12" s="122"/>
      <c r="L12" s="122"/>
      <c r="M12" s="122"/>
      <c r="N12" s="122"/>
      <c r="O12" s="122"/>
      <c r="P12" s="122"/>
      <c r="Q12" s="122"/>
      <c r="R12" s="122"/>
      <c r="S12" s="122"/>
      <c r="T12" s="122"/>
      <c r="U12" s="122"/>
      <c r="V12" s="122"/>
      <c r="W12" s="122"/>
      <c r="X12" s="122"/>
      <c r="Y12" s="122"/>
      <c r="Z12" s="149" t="str">
        <f t="shared" si="0"/>
        <v xml:space="preserve"> </v>
      </c>
      <c r="AA12" s="143" t="str">
        <f t="shared" si="1"/>
        <v xml:space="preserve"> </v>
      </c>
    </row>
    <row r="13" spans="1:27" ht="12" customHeight="1" x14ac:dyDescent="0.25">
      <c r="A13" s="32">
        <f>'S. Listesi'!E10</f>
        <v>7</v>
      </c>
      <c r="B13" s="33" t="str">
        <f>IF('S. Listesi'!F10=0," ",'S. Listesi'!F10)</f>
        <v xml:space="preserve"> </v>
      </c>
      <c r="C13" s="312" t="str">
        <f>IF('S. Listesi'!G10=0," ",'S. Listesi'!G10)</f>
        <v xml:space="preserve"> </v>
      </c>
      <c r="D13" s="312"/>
      <c r="E13" s="312"/>
      <c r="F13" s="133"/>
      <c r="G13" s="133"/>
      <c r="H13" s="133"/>
      <c r="I13" s="133"/>
      <c r="J13" s="133"/>
      <c r="K13" s="133"/>
      <c r="L13" s="133"/>
      <c r="M13" s="133"/>
      <c r="N13" s="133"/>
      <c r="O13" s="133"/>
      <c r="P13" s="133"/>
      <c r="Q13" s="133"/>
      <c r="R13" s="133"/>
      <c r="S13" s="133"/>
      <c r="T13" s="133"/>
      <c r="U13" s="133"/>
      <c r="V13" s="133"/>
      <c r="W13" s="133"/>
      <c r="X13" s="133"/>
      <c r="Y13" s="133"/>
      <c r="Z13" s="149" t="str">
        <f t="shared" si="0"/>
        <v xml:space="preserve"> </v>
      </c>
      <c r="AA13" s="143" t="str">
        <f t="shared" si="1"/>
        <v xml:space="preserve"> </v>
      </c>
    </row>
    <row r="14" spans="1:27" ht="12" customHeight="1" x14ac:dyDescent="0.25">
      <c r="A14" s="32">
        <f>'S. Listesi'!E11</f>
        <v>8</v>
      </c>
      <c r="B14" s="33" t="str">
        <f>IF('S. Listesi'!F11=0," ",'S. Listesi'!F11)</f>
        <v xml:space="preserve"> </v>
      </c>
      <c r="C14" s="312" t="str">
        <f>IF('S. Listesi'!G11=0," ",'S. Listesi'!G11)</f>
        <v xml:space="preserve"> </v>
      </c>
      <c r="D14" s="312"/>
      <c r="E14" s="312"/>
      <c r="F14" s="122"/>
      <c r="G14" s="122"/>
      <c r="H14" s="122"/>
      <c r="I14" s="122"/>
      <c r="J14" s="122"/>
      <c r="K14" s="122"/>
      <c r="L14" s="122"/>
      <c r="M14" s="122"/>
      <c r="N14" s="122"/>
      <c r="O14" s="122"/>
      <c r="P14" s="122"/>
      <c r="Q14" s="122"/>
      <c r="R14" s="122"/>
      <c r="S14" s="122"/>
      <c r="T14" s="122"/>
      <c r="U14" s="122"/>
      <c r="V14" s="122"/>
      <c r="W14" s="122"/>
      <c r="X14" s="122"/>
      <c r="Y14" s="122"/>
      <c r="Z14" s="149" t="str">
        <f t="shared" si="0"/>
        <v xml:space="preserve"> </v>
      </c>
      <c r="AA14" s="143" t="str">
        <f t="shared" si="1"/>
        <v xml:space="preserve"> </v>
      </c>
    </row>
    <row r="15" spans="1:27" ht="12" customHeight="1" x14ac:dyDescent="0.25">
      <c r="A15" s="32">
        <f>'S. Listesi'!E12</f>
        <v>9</v>
      </c>
      <c r="B15" s="33" t="str">
        <f>IF('S. Listesi'!F12=0," ",'S. Listesi'!F12)</f>
        <v xml:space="preserve"> </v>
      </c>
      <c r="C15" s="312" t="str">
        <f>IF('S. Listesi'!G12=0," ",'S. Listesi'!G12)</f>
        <v xml:space="preserve"> </v>
      </c>
      <c r="D15" s="312"/>
      <c r="E15" s="312"/>
      <c r="F15" s="133"/>
      <c r="G15" s="133"/>
      <c r="H15" s="133"/>
      <c r="I15" s="133"/>
      <c r="J15" s="133"/>
      <c r="K15" s="133"/>
      <c r="L15" s="133"/>
      <c r="M15" s="133"/>
      <c r="N15" s="133"/>
      <c r="O15" s="133"/>
      <c r="P15" s="133"/>
      <c r="Q15" s="133"/>
      <c r="R15" s="133"/>
      <c r="S15" s="133"/>
      <c r="T15" s="133"/>
      <c r="U15" s="133"/>
      <c r="V15" s="133"/>
      <c r="W15" s="133"/>
      <c r="X15" s="133"/>
      <c r="Y15" s="133"/>
      <c r="Z15" s="149" t="str">
        <f t="shared" si="0"/>
        <v xml:space="preserve"> </v>
      </c>
      <c r="AA15" s="143" t="str">
        <f t="shared" si="1"/>
        <v xml:space="preserve"> </v>
      </c>
    </row>
    <row r="16" spans="1:27" ht="12" customHeight="1" x14ac:dyDescent="0.25">
      <c r="A16" s="32">
        <f>'S. Listesi'!E13</f>
        <v>10</v>
      </c>
      <c r="B16" s="33" t="str">
        <f>IF('S. Listesi'!F13=0," ",'S. Listesi'!F13)</f>
        <v xml:space="preserve"> </v>
      </c>
      <c r="C16" s="312" t="str">
        <f>IF('S. Listesi'!G13=0," ",'S. Listesi'!G13)</f>
        <v xml:space="preserve"> </v>
      </c>
      <c r="D16" s="312"/>
      <c r="E16" s="312"/>
      <c r="F16" s="122"/>
      <c r="G16" s="122"/>
      <c r="H16" s="122"/>
      <c r="I16" s="122"/>
      <c r="J16" s="122"/>
      <c r="K16" s="122"/>
      <c r="L16" s="133"/>
      <c r="M16" s="122"/>
      <c r="N16" s="122"/>
      <c r="O16" s="122"/>
      <c r="P16" s="122"/>
      <c r="Q16" s="122"/>
      <c r="R16" s="122"/>
      <c r="S16" s="122"/>
      <c r="T16" s="122"/>
      <c r="U16" s="122"/>
      <c r="V16" s="122"/>
      <c r="W16" s="122"/>
      <c r="X16" s="122"/>
      <c r="Y16" s="122"/>
      <c r="Z16" s="149" t="str">
        <f t="shared" si="0"/>
        <v xml:space="preserve"> </v>
      </c>
      <c r="AA16" s="143" t="str">
        <f t="shared" si="1"/>
        <v xml:space="preserve"> </v>
      </c>
    </row>
    <row r="17" spans="1:27" ht="12" customHeight="1" x14ac:dyDescent="0.25">
      <c r="A17" s="32">
        <f>'S. Listesi'!E14</f>
        <v>11</v>
      </c>
      <c r="B17" s="33" t="str">
        <f>IF('S. Listesi'!F14=0," ",'S. Listesi'!F14)</f>
        <v xml:space="preserve"> </v>
      </c>
      <c r="C17" s="312" t="str">
        <f>IF('S. Listesi'!G14=0," ",'S. Listesi'!G14)</f>
        <v xml:space="preserve"> </v>
      </c>
      <c r="D17" s="312"/>
      <c r="E17" s="312"/>
      <c r="F17" s="133"/>
      <c r="G17" s="133"/>
      <c r="H17" s="133"/>
      <c r="I17" s="133"/>
      <c r="J17" s="133"/>
      <c r="K17" s="133"/>
      <c r="L17" s="133"/>
      <c r="M17" s="133"/>
      <c r="N17" s="133"/>
      <c r="O17" s="133"/>
      <c r="P17" s="133"/>
      <c r="Q17" s="133"/>
      <c r="R17" s="133"/>
      <c r="S17" s="133"/>
      <c r="T17" s="133"/>
      <c r="U17" s="133"/>
      <c r="V17" s="133"/>
      <c r="W17" s="133"/>
      <c r="X17" s="133"/>
      <c r="Y17" s="133"/>
      <c r="Z17" s="149" t="str">
        <f t="shared" si="0"/>
        <v xml:space="preserve"> </v>
      </c>
      <c r="AA17" s="143" t="str">
        <f t="shared" si="1"/>
        <v xml:space="preserve"> </v>
      </c>
    </row>
    <row r="18" spans="1:27" ht="12" customHeight="1" x14ac:dyDescent="0.25">
      <c r="A18" s="32">
        <f>'S. Listesi'!E15</f>
        <v>12</v>
      </c>
      <c r="B18" s="33" t="str">
        <f>IF('S. Listesi'!F15=0," ",'S. Listesi'!F15)</f>
        <v xml:space="preserve"> </v>
      </c>
      <c r="C18" s="312" t="str">
        <f>IF('S. Listesi'!G15=0," ",'S. Listesi'!G15)</f>
        <v xml:space="preserve"> </v>
      </c>
      <c r="D18" s="312"/>
      <c r="E18" s="312"/>
      <c r="F18" s="122"/>
      <c r="G18" s="122"/>
      <c r="H18" s="122"/>
      <c r="I18" s="122"/>
      <c r="J18" s="122"/>
      <c r="K18" s="122"/>
      <c r="L18" s="133"/>
      <c r="M18" s="122"/>
      <c r="N18" s="122"/>
      <c r="O18" s="122"/>
      <c r="P18" s="122"/>
      <c r="Q18" s="122"/>
      <c r="R18" s="122"/>
      <c r="S18" s="122"/>
      <c r="T18" s="122"/>
      <c r="U18" s="122"/>
      <c r="V18" s="122"/>
      <c r="W18" s="122"/>
      <c r="X18" s="122"/>
      <c r="Y18" s="122"/>
      <c r="Z18" s="149" t="str">
        <f t="shared" si="0"/>
        <v xml:space="preserve"> </v>
      </c>
      <c r="AA18" s="143" t="str">
        <f t="shared" si="1"/>
        <v xml:space="preserve"> </v>
      </c>
    </row>
    <row r="19" spans="1:27" ht="12" customHeight="1" x14ac:dyDescent="0.25">
      <c r="A19" s="32">
        <f>'S. Listesi'!E16</f>
        <v>13</v>
      </c>
      <c r="B19" s="33" t="str">
        <f>IF('S. Listesi'!F16=0," ",'S. Listesi'!F16)</f>
        <v xml:space="preserve"> </v>
      </c>
      <c r="C19" s="312" t="str">
        <f>IF('S. Listesi'!G16=0," ",'S. Listesi'!G16)</f>
        <v xml:space="preserve"> </v>
      </c>
      <c r="D19" s="312"/>
      <c r="E19" s="312"/>
      <c r="F19" s="122"/>
      <c r="G19" s="122"/>
      <c r="H19" s="122"/>
      <c r="I19" s="122"/>
      <c r="J19" s="122"/>
      <c r="K19" s="122"/>
      <c r="L19" s="122"/>
      <c r="M19" s="122"/>
      <c r="N19" s="122"/>
      <c r="O19" s="122"/>
      <c r="P19" s="122"/>
      <c r="Q19" s="122"/>
      <c r="R19" s="122"/>
      <c r="S19" s="122"/>
      <c r="T19" s="122"/>
      <c r="U19" s="122"/>
      <c r="V19" s="122"/>
      <c r="W19" s="122"/>
      <c r="X19" s="122"/>
      <c r="Y19" s="122"/>
      <c r="Z19" s="149" t="str">
        <f t="shared" si="0"/>
        <v xml:space="preserve"> </v>
      </c>
      <c r="AA19" s="143" t="str">
        <f t="shared" si="1"/>
        <v xml:space="preserve"> </v>
      </c>
    </row>
    <row r="20" spans="1:27" ht="12" customHeight="1" x14ac:dyDescent="0.25">
      <c r="A20" s="32">
        <f>'S. Listesi'!E17</f>
        <v>14</v>
      </c>
      <c r="B20" s="33" t="str">
        <f>IF('S. Listesi'!F17=0," ",'S. Listesi'!F17)</f>
        <v xml:space="preserve"> </v>
      </c>
      <c r="C20" s="312" t="str">
        <f>IF('S. Listesi'!G17=0," ",'S. Listesi'!G17)</f>
        <v xml:space="preserve"> </v>
      </c>
      <c r="D20" s="312"/>
      <c r="E20" s="312"/>
      <c r="F20" s="133"/>
      <c r="G20" s="133"/>
      <c r="H20" s="133"/>
      <c r="I20" s="133"/>
      <c r="J20" s="133"/>
      <c r="K20" s="133"/>
      <c r="L20" s="133"/>
      <c r="M20" s="133"/>
      <c r="N20" s="133"/>
      <c r="O20" s="133"/>
      <c r="P20" s="133"/>
      <c r="Q20" s="133"/>
      <c r="R20" s="133"/>
      <c r="S20" s="133"/>
      <c r="T20" s="133"/>
      <c r="U20" s="133"/>
      <c r="V20" s="133"/>
      <c r="W20" s="133"/>
      <c r="X20" s="133"/>
      <c r="Y20" s="133"/>
      <c r="Z20" s="149" t="str">
        <f t="shared" si="0"/>
        <v xml:space="preserve"> </v>
      </c>
      <c r="AA20" s="143" t="str">
        <f t="shared" si="1"/>
        <v xml:space="preserve"> </v>
      </c>
    </row>
    <row r="21" spans="1:27" ht="12" customHeight="1" x14ac:dyDescent="0.25">
      <c r="A21" s="32">
        <f>'S. Listesi'!E18</f>
        <v>15</v>
      </c>
      <c r="B21" s="33" t="str">
        <f>IF('S. Listesi'!F18=0," ",'S. Listesi'!F18)</f>
        <v xml:space="preserve"> </v>
      </c>
      <c r="C21" s="312" t="str">
        <f>IF('S. Listesi'!G18=0," ",'S. Listesi'!G18)</f>
        <v xml:space="preserve"> </v>
      </c>
      <c r="D21" s="312"/>
      <c r="E21" s="312"/>
      <c r="F21" s="122"/>
      <c r="G21" s="122"/>
      <c r="H21" s="122"/>
      <c r="I21" s="122"/>
      <c r="J21" s="122"/>
      <c r="K21" s="122"/>
      <c r="L21" s="122"/>
      <c r="M21" s="122"/>
      <c r="N21" s="122"/>
      <c r="O21" s="122"/>
      <c r="P21" s="122"/>
      <c r="Q21" s="122"/>
      <c r="R21" s="122"/>
      <c r="S21" s="122"/>
      <c r="T21" s="122"/>
      <c r="U21" s="122"/>
      <c r="V21" s="122"/>
      <c r="W21" s="122"/>
      <c r="X21" s="122"/>
      <c r="Y21" s="122"/>
      <c r="Z21" s="149" t="str">
        <f t="shared" si="0"/>
        <v xml:space="preserve"> </v>
      </c>
      <c r="AA21" s="143" t="str">
        <f t="shared" si="1"/>
        <v xml:space="preserve"> </v>
      </c>
    </row>
    <row r="22" spans="1:27" ht="12" customHeight="1" x14ac:dyDescent="0.25">
      <c r="A22" s="32">
        <f>'S. Listesi'!E19</f>
        <v>16</v>
      </c>
      <c r="B22" s="33" t="str">
        <f>IF('S. Listesi'!F19=0," ",'S. Listesi'!F19)</f>
        <v xml:space="preserve"> </v>
      </c>
      <c r="C22" s="312" t="str">
        <f>IF('S. Listesi'!G19=0," ",'S. Listesi'!G19)</f>
        <v xml:space="preserve"> </v>
      </c>
      <c r="D22" s="312"/>
      <c r="E22" s="312"/>
      <c r="F22" s="133"/>
      <c r="G22" s="133"/>
      <c r="H22" s="133"/>
      <c r="I22" s="133"/>
      <c r="J22" s="133"/>
      <c r="K22" s="133"/>
      <c r="L22" s="133"/>
      <c r="M22" s="133"/>
      <c r="N22" s="133"/>
      <c r="O22" s="133"/>
      <c r="P22" s="133"/>
      <c r="Q22" s="133"/>
      <c r="R22" s="133"/>
      <c r="S22" s="133"/>
      <c r="T22" s="133"/>
      <c r="U22" s="133"/>
      <c r="V22" s="133"/>
      <c r="W22" s="133"/>
      <c r="X22" s="133"/>
      <c r="Y22" s="133"/>
      <c r="Z22" s="149" t="str">
        <f t="shared" si="0"/>
        <v xml:space="preserve"> </v>
      </c>
      <c r="AA22" s="143" t="str">
        <f t="shared" si="1"/>
        <v xml:space="preserve"> </v>
      </c>
    </row>
    <row r="23" spans="1:27" ht="12" customHeight="1" x14ac:dyDescent="0.25">
      <c r="A23" s="32">
        <f>'S. Listesi'!E20</f>
        <v>17</v>
      </c>
      <c r="B23" s="33" t="str">
        <f>IF('S. Listesi'!F20=0," ",'S. Listesi'!F20)</f>
        <v xml:space="preserve"> </v>
      </c>
      <c r="C23" s="312" t="str">
        <f>IF('S. Listesi'!G20=0," ",'S. Listesi'!G20)</f>
        <v xml:space="preserve"> </v>
      </c>
      <c r="D23" s="312"/>
      <c r="E23" s="312"/>
      <c r="F23" s="122"/>
      <c r="G23" s="122"/>
      <c r="H23" s="122"/>
      <c r="I23" s="122"/>
      <c r="J23" s="122"/>
      <c r="K23" s="122"/>
      <c r="L23" s="122"/>
      <c r="M23" s="122"/>
      <c r="N23" s="122"/>
      <c r="O23" s="122"/>
      <c r="P23" s="122"/>
      <c r="Q23" s="122"/>
      <c r="R23" s="122"/>
      <c r="S23" s="122"/>
      <c r="T23" s="122"/>
      <c r="U23" s="122"/>
      <c r="V23" s="122"/>
      <c r="W23" s="122"/>
      <c r="X23" s="122"/>
      <c r="Y23" s="122"/>
      <c r="Z23" s="149" t="str">
        <f t="shared" si="0"/>
        <v xml:space="preserve"> </v>
      </c>
      <c r="AA23" s="143" t="str">
        <f t="shared" si="1"/>
        <v xml:space="preserve"> </v>
      </c>
    </row>
    <row r="24" spans="1:27" ht="12" customHeight="1" x14ac:dyDescent="0.25">
      <c r="A24" s="32">
        <f>'S. Listesi'!E21</f>
        <v>18</v>
      </c>
      <c r="B24" s="33" t="str">
        <f>IF('S. Listesi'!F21=0," ",'S. Listesi'!F21)</f>
        <v xml:space="preserve"> </v>
      </c>
      <c r="C24" s="312" t="str">
        <f>IF('S. Listesi'!G21=0," ",'S. Listesi'!G21)</f>
        <v xml:space="preserve"> </v>
      </c>
      <c r="D24" s="312"/>
      <c r="E24" s="312"/>
      <c r="F24" s="133"/>
      <c r="G24" s="133"/>
      <c r="H24" s="133"/>
      <c r="I24" s="133"/>
      <c r="J24" s="133"/>
      <c r="K24" s="133"/>
      <c r="L24" s="133"/>
      <c r="M24" s="133"/>
      <c r="N24" s="133"/>
      <c r="O24" s="133"/>
      <c r="P24" s="133"/>
      <c r="Q24" s="133"/>
      <c r="R24" s="133"/>
      <c r="S24" s="133"/>
      <c r="T24" s="133"/>
      <c r="U24" s="133"/>
      <c r="V24" s="133"/>
      <c r="W24" s="133"/>
      <c r="X24" s="133"/>
      <c r="Y24" s="133"/>
      <c r="Z24" s="149" t="str">
        <f t="shared" si="0"/>
        <v xml:space="preserve"> </v>
      </c>
      <c r="AA24" s="143" t="str">
        <f t="shared" si="1"/>
        <v xml:space="preserve"> </v>
      </c>
    </row>
    <row r="25" spans="1:27" ht="12" customHeight="1" x14ac:dyDescent="0.25">
      <c r="A25" s="32">
        <f>'S. Listesi'!E22</f>
        <v>19</v>
      </c>
      <c r="B25" s="33" t="str">
        <f>IF('S. Listesi'!F22=0," ",'S. Listesi'!F22)</f>
        <v xml:space="preserve"> </v>
      </c>
      <c r="C25" s="312" t="str">
        <f>IF('S. Listesi'!G22=0," ",'S. Listesi'!G22)</f>
        <v xml:space="preserve"> </v>
      </c>
      <c r="D25" s="312"/>
      <c r="E25" s="312"/>
      <c r="F25" s="122"/>
      <c r="G25" s="122"/>
      <c r="H25" s="122"/>
      <c r="I25" s="122"/>
      <c r="J25" s="122"/>
      <c r="K25" s="122"/>
      <c r="L25" s="122"/>
      <c r="M25" s="122"/>
      <c r="N25" s="122"/>
      <c r="O25" s="122"/>
      <c r="P25" s="122"/>
      <c r="Q25" s="122"/>
      <c r="R25" s="122"/>
      <c r="S25" s="122"/>
      <c r="T25" s="122"/>
      <c r="U25" s="122"/>
      <c r="V25" s="122"/>
      <c r="W25" s="122"/>
      <c r="X25" s="122"/>
      <c r="Y25" s="122"/>
      <c r="Z25" s="149" t="str">
        <f t="shared" si="0"/>
        <v xml:space="preserve"> </v>
      </c>
      <c r="AA25" s="143" t="str">
        <f t="shared" si="1"/>
        <v xml:space="preserve"> </v>
      </c>
    </row>
    <row r="26" spans="1:27" ht="12" customHeight="1" x14ac:dyDescent="0.25">
      <c r="A26" s="32">
        <f>'S. Listesi'!E23</f>
        <v>20</v>
      </c>
      <c r="B26" s="33" t="str">
        <f>IF('S. Listesi'!F23=0," ",'S. Listesi'!F23)</f>
        <v xml:space="preserve"> </v>
      </c>
      <c r="C26" s="312" t="str">
        <f>IF('S. Listesi'!G23=0," ",'S. Listesi'!G23)</f>
        <v xml:space="preserve"> </v>
      </c>
      <c r="D26" s="312"/>
      <c r="E26" s="312"/>
      <c r="F26" s="133"/>
      <c r="G26" s="133"/>
      <c r="H26" s="133"/>
      <c r="I26" s="133"/>
      <c r="J26" s="133"/>
      <c r="K26" s="133"/>
      <c r="L26" s="133"/>
      <c r="M26" s="133"/>
      <c r="N26" s="133"/>
      <c r="O26" s="133"/>
      <c r="P26" s="133"/>
      <c r="Q26" s="133"/>
      <c r="R26" s="133"/>
      <c r="S26" s="133"/>
      <c r="T26" s="133"/>
      <c r="U26" s="133"/>
      <c r="V26" s="133"/>
      <c r="W26" s="133"/>
      <c r="X26" s="133"/>
      <c r="Y26" s="133"/>
      <c r="Z26" s="149" t="str">
        <f t="shared" si="0"/>
        <v xml:space="preserve"> </v>
      </c>
      <c r="AA26" s="143" t="str">
        <f t="shared" si="1"/>
        <v xml:space="preserve"> </v>
      </c>
    </row>
    <row r="27" spans="1:27" ht="12" customHeight="1" x14ac:dyDescent="0.25">
      <c r="A27" s="32">
        <f>'S. Listesi'!E24</f>
        <v>21</v>
      </c>
      <c r="B27" s="33" t="str">
        <f>IF('S. Listesi'!F24=0," ",'S. Listesi'!F24)</f>
        <v xml:space="preserve"> </v>
      </c>
      <c r="C27" s="312" t="str">
        <f>IF('S. Listesi'!G24=0," ",'S. Listesi'!G24)</f>
        <v xml:space="preserve"> </v>
      </c>
      <c r="D27" s="312"/>
      <c r="E27" s="312"/>
      <c r="F27" s="122"/>
      <c r="G27" s="122"/>
      <c r="H27" s="122"/>
      <c r="I27" s="122"/>
      <c r="J27" s="122"/>
      <c r="K27" s="122"/>
      <c r="L27" s="133"/>
      <c r="M27" s="122"/>
      <c r="N27" s="122"/>
      <c r="O27" s="122"/>
      <c r="P27" s="122"/>
      <c r="Q27" s="122"/>
      <c r="R27" s="122"/>
      <c r="S27" s="122"/>
      <c r="T27" s="122"/>
      <c r="U27" s="122"/>
      <c r="V27" s="122"/>
      <c r="W27" s="122"/>
      <c r="X27" s="122"/>
      <c r="Y27" s="122"/>
      <c r="Z27" s="149" t="str">
        <f t="shared" si="0"/>
        <v xml:space="preserve"> </v>
      </c>
      <c r="AA27" s="143" t="str">
        <f t="shared" si="1"/>
        <v xml:space="preserve"> </v>
      </c>
    </row>
    <row r="28" spans="1:27" ht="12" customHeight="1" x14ac:dyDescent="0.25">
      <c r="A28" s="32">
        <f>'S. Listesi'!E25</f>
        <v>22</v>
      </c>
      <c r="B28" s="33" t="str">
        <f>IF('S. Listesi'!F25=0," ",'S. Listesi'!F25)</f>
        <v xml:space="preserve"> </v>
      </c>
      <c r="C28" s="312" t="str">
        <f>IF('S. Listesi'!G25=0," ",'S. Listesi'!G25)</f>
        <v xml:space="preserve"> </v>
      </c>
      <c r="D28" s="312"/>
      <c r="E28" s="312"/>
      <c r="F28" s="133"/>
      <c r="G28" s="133"/>
      <c r="H28" s="133"/>
      <c r="I28" s="133"/>
      <c r="J28" s="133"/>
      <c r="K28" s="133"/>
      <c r="L28" s="133"/>
      <c r="M28" s="133"/>
      <c r="N28" s="133"/>
      <c r="O28" s="133"/>
      <c r="P28" s="133"/>
      <c r="Q28" s="133"/>
      <c r="R28" s="133"/>
      <c r="S28" s="133"/>
      <c r="T28" s="133"/>
      <c r="U28" s="133"/>
      <c r="V28" s="133"/>
      <c r="W28" s="133"/>
      <c r="X28" s="133"/>
      <c r="Y28" s="133"/>
      <c r="Z28" s="149" t="str">
        <f t="shared" si="0"/>
        <v xml:space="preserve"> </v>
      </c>
      <c r="AA28" s="143" t="str">
        <f t="shared" si="1"/>
        <v xml:space="preserve"> </v>
      </c>
    </row>
    <row r="29" spans="1:27" ht="12" customHeight="1" x14ac:dyDescent="0.25">
      <c r="A29" s="32">
        <f>'S. Listesi'!E26</f>
        <v>23</v>
      </c>
      <c r="B29" s="33" t="str">
        <f>IF('S. Listesi'!F26=0," ",'S. Listesi'!F26)</f>
        <v xml:space="preserve"> </v>
      </c>
      <c r="C29" s="312" t="str">
        <f>IF('S. Listesi'!G26=0," ",'S. Listesi'!G26)</f>
        <v xml:space="preserve"> </v>
      </c>
      <c r="D29" s="312"/>
      <c r="E29" s="312"/>
      <c r="F29" s="122"/>
      <c r="G29" s="122"/>
      <c r="H29" s="122"/>
      <c r="I29" s="122"/>
      <c r="J29" s="122"/>
      <c r="K29" s="122"/>
      <c r="L29" s="133"/>
      <c r="M29" s="122"/>
      <c r="N29" s="122"/>
      <c r="O29" s="122"/>
      <c r="P29" s="122"/>
      <c r="Q29" s="122"/>
      <c r="R29" s="122"/>
      <c r="S29" s="122"/>
      <c r="T29" s="122"/>
      <c r="U29" s="122"/>
      <c r="V29" s="122"/>
      <c r="W29" s="122"/>
      <c r="X29" s="122"/>
      <c r="Y29" s="122"/>
      <c r="Z29" s="149" t="str">
        <f t="shared" si="0"/>
        <v xml:space="preserve"> </v>
      </c>
      <c r="AA29" s="143" t="str">
        <f t="shared" si="1"/>
        <v xml:space="preserve"> </v>
      </c>
    </row>
    <row r="30" spans="1:27" ht="12" customHeight="1" x14ac:dyDescent="0.25">
      <c r="A30" s="32" t="str">
        <f>'S. Listesi'!E27</f>
        <v xml:space="preserve"> </v>
      </c>
      <c r="B30" s="33" t="str">
        <f>IF('S. Listesi'!F27=0," ",'S. Listesi'!F27)</f>
        <v xml:space="preserve"> </v>
      </c>
      <c r="C30" s="299" t="str">
        <f>IF('S. Listesi'!G27=0," ",'S. Listesi'!G27)</f>
        <v xml:space="preserve"> </v>
      </c>
      <c r="D30" s="300"/>
      <c r="E30" s="301"/>
      <c r="F30" s="122"/>
      <c r="G30" s="122"/>
      <c r="H30" s="122"/>
      <c r="I30" s="122"/>
      <c r="J30" s="122"/>
      <c r="K30" s="122"/>
      <c r="L30" s="122"/>
      <c r="M30" s="122"/>
      <c r="N30" s="122"/>
      <c r="O30" s="122"/>
      <c r="P30" s="122"/>
      <c r="Q30" s="122"/>
      <c r="R30" s="122"/>
      <c r="S30" s="122"/>
      <c r="T30" s="122"/>
      <c r="U30" s="122"/>
      <c r="V30" s="122"/>
      <c r="W30" s="122"/>
      <c r="X30" s="122"/>
      <c r="Y30" s="122"/>
      <c r="Z30" s="149" t="str">
        <f t="shared" si="0"/>
        <v xml:space="preserve"> </v>
      </c>
      <c r="AA30" s="143" t="str">
        <f t="shared" si="1"/>
        <v xml:space="preserve"> </v>
      </c>
    </row>
    <row r="31" spans="1:27" ht="12" customHeight="1" x14ac:dyDescent="0.25">
      <c r="A31" s="32" t="str">
        <f>'S. Listesi'!E28</f>
        <v xml:space="preserve"> </v>
      </c>
      <c r="B31" s="33" t="str">
        <f>IF('S. Listesi'!F28=0," ",'S. Listesi'!F28)</f>
        <v xml:space="preserve"> </v>
      </c>
      <c r="C31" s="299" t="str">
        <f>IF('S. Listesi'!G28=0," ",'S. Listesi'!G28)</f>
        <v xml:space="preserve"> </v>
      </c>
      <c r="D31" s="300"/>
      <c r="E31" s="301"/>
      <c r="F31" s="133"/>
      <c r="G31" s="133"/>
      <c r="H31" s="133"/>
      <c r="I31" s="133"/>
      <c r="J31" s="133"/>
      <c r="K31" s="133"/>
      <c r="L31" s="133"/>
      <c r="M31" s="133"/>
      <c r="N31" s="133"/>
      <c r="O31" s="133"/>
      <c r="P31" s="133"/>
      <c r="Q31" s="133"/>
      <c r="R31" s="133"/>
      <c r="S31" s="133"/>
      <c r="T31" s="133"/>
      <c r="U31" s="133"/>
      <c r="V31" s="133"/>
      <c r="W31" s="133"/>
      <c r="X31" s="133"/>
      <c r="Y31" s="133"/>
      <c r="Z31" s="149" t="str">
        <f t="shared" si="0"/>
        <v xml:space="preserve"> </v>
      </c>
      <c r="AA31" s="143" t="str">
        <f t="shared" si="1"/>
        <v xml:space="preserve"> </v>
      </c>
    </row>
    <row r="32" spans="1:27" ht="12" customHeight="1" x14ac:dyDescent="0.25">
      <c r="A32" s="32" t="str">
        <f>'S. Listesi'!E29</f>
        <v xml:space="preserve"> </v>
      </c>
      <c r="B32" s="33" t="str">
        <f>IF('S. Listesi'!F29=0," ",'S. Listesi'!F29)</f>
        <v xml:space="preserve"> </v>
      </c>
      <c r="C32" s="299" t="str">
        <f>IF('S. Listesi'!G29=0," ",'S. Listesi'!G29)</f>
        <v xml:space="preserve"> </v>
      </c>
      <c r="D32" s="300"/>
      <c r="E32" s="301"/>
      <c r="F32" s="122"/>
      <c r="G32" s="122"/>
      <c r="H32" s="122"/>
      <c r="I32" s="122"/>
      <c r="J32" s="122"/>
      <c r="K32" s="122"/>
      <c r="L32" s="122"/>
      <c r="M32" s="122"/>
      <c r="N32" s="122"/>
      <c r="O32" s="122"/>
      <c r="P32" s="122"/>
      <c r="Q32" s="122"/>
      <c r="R32" s="122"/>
      <c r="S32" s="122"/>
      <c r="T32" s="122"/>
      <c r="U32" s="122"/>
      <c r="V32" s="122"/>
      <c r="W32" s="122"/>
      <c r="X32" s="122"/>
      <c r="Y32" s="122"/>
      <c r="Z32" s="149" t="str">
        <f t="shared" si="0"/>
        <v xml:space="preserve"> </v>
      </c>
      <c r="AA32" s="143" t="str">
        <f t="shared" si="1"/>
        <v xml:space="preserve"> </v>
      </c>
    </row>
    <row r="33" spans="1:27" ht="12" customHeight="1" x14ac:dyDescent="0.25">
      <c r="A33" s="32" t="str">
        <f>'S. Listesi'!E30</f>
        <v xml:space="preserve"> </v>
      </c>
      <c r="B33" s="33" t="str">
        <f>IF('S. Listesi'!F30=0," ",'S. Listesi'!F30)</f>
        <v xml:space="preserve"> </v>
      </c>
      <c r="C33" s="299" t="str">
        <f>IF('S. Listesi'!G30=0," ",'S. Listesi'!G30)</f>
        <v xml:space="preserve"> </v>
      </c>
      <c r="D33" s="300"/>
      <c r="E33" s="301"/>
      <c r="F33" s="133"/>
      <c r="G33" s="133"/>
      <c r="H33" s="133"/>
      <c r="I33" s="133"/>
      <c r="J33" s="133"/>
      <c r="K33" s="133"/>
      <c r="L33" s="133"/>
      <c r="M33" s="133"/>
      <c r="N33" s="133"/>
      <c r="O33" s="133"/>
      <c r="P33" s="133"/>
      <c r="Q33" s="133"/>
      <c r="R33" s="133"/>
      <c r="S33" s="133"/>
      <c r="T33" s="133"/>
      <c r="U33" s="133"/>
      <c r="V33" s="133"/>
      <c r="W33" s="133"/>
      <c r="X33" s="133"/>
      <c r="Y33" s="133"/>
      <c r="Z33" s="149" t="str">
        <f t="shared" si="0"/>
        <v xml:space="preserve"> </v>
      </c>
      <c r="AA33" s="143" t="str">
        <f t="shared" si="1"/>
        <v xml:space="preserve"> </v>
      </c>
    </row>
    <row r="34" spans="1:27" ht="12" customHeight="1" x14ac:dyDescent="0.25">
      <c r="A34" s="32" t="str">
        <f>'S. Listesi'!E31</f>
        <v xml:space="preserve"> </v>
      </c>
      <c r="B34" s="33" t="str">
        <f>IF('S. Listesi'!F31=0," ",'S. Listesi'!F31)</f>
        <v xml:space="preserve"> </v>
      </c>
      <c r="C34" s="299" t="str">
        <f>IF('S. Listesi'!G31=0," ",'S. Listesi'!G31)</f>
        <v xml:space="preserve"> </v>
      </c>
      <c r="D34" s="300"/>
      <c r="E34" s="301"/>
      <c r="F34" s="122"/>
      <c r="G34" s="122"/>
      <c r="H34" s="122"/>
      <c r="I34" s="122"/>
      <c r="J34" s="122"/>
      <c r="K34" s="122"/>
      <c r="L34" s="122"/>
      <c r="M34" s="122"/>
      <c r="N34" s="122"/>
      <c r="O34" s="122"/>
      <c r="P34" s="122"/>
      <c r="Q34" s="122"/>
      <c r="R34" s="122"/>
      <c r="S34" s="122"/>
      <c r="T34" s="122"/>
      <c r="U34" s="122"/>
      <c r="V34" s="122"/>
      <c r="W34" s="122"/>
      <c r="X34" s="122"/>
      <c r="Y34" s="122"/>
      <c r="Z34" s="149" t="str">
        <f t="shared" si="0"/>
        <v xml:space="preserve"> </v>
      </c>
      <c r="AA34" s="143" t="str">
        <f t="shared" si="1"/>
        <v xml:space="preserve"> </v>
      </c>
    </row>
    <row r="35" spans="1:27" ht="12" customHeight="1" x14ac:dyDescent="0.25">
      <c r="A35" s="32" t="str">
        <f>'S. Listesi'!E32</f>
        <v xml:space="preserve"> </v>
      </c>
      <c r="B35" s="33" t="str">
        <f>IF('S. Listesi'!F32=0," ",'S. Listesi'!F32)</f>
        <v xml:space="preserve"> </v>
      </c>
      <c r="C35" s="299" t="str">
        <f>IF('S. Listesi'!G32=0," ",'S. Listesi'!G32)</f>
        <v xml:space="preserve"> </v>
      </c>
      <c r="D35" s="300"/>
      <c r="E35" s="301"/>
      <c r="F35" s="133"/>
      <c r="G35" s="133"/>
      <c r="H35" s="133"/>
      <c r="I35" s="133"/>
      <c r="J35" s="133"/>
      <c r="K35" s="133"/>
      <c r="L35" s="133"/>
      <c r="M35" s="133"/>
      <c r="N35" s="133"/>
      <c r="O35" s="133"/>
      <c r="P35" s="133"/>
      <c r="Q35" s="133"/>
      <c r="R35" s="133"/>
      <c r="S35" s="133"/>
      <c r="T35" s="133"/>
      <c r="U35" s="133"/>
      <c r="V35" s="133"/>
      <c r="W35" s="133"/>
      <c r="X35" s="133"/>
      <c r="Y35" s="133"/>
      <c r="Z35" s="149" t="str">
        <f t="shared" si="0"/>
        <v xml:space="preserve"> </v>
      </c>
      <c r="AA35" s="143" t="str">
        <f t="shared" si="1"/>
        <v xml:space="preserve"> </v>
      </c>
    </row>
    <row r="36" spans="1:27" ht="12" customHeight="1" x14ac:dyDescent="0.25">
      <c r="A36" s="32" t="str">
        <f>'S. Listesi'!E33</f>
        <v xml:space="preserve"> </v>
      </c>
      <c r="B36" s="33" t="str">
        <f>IF('S. Listesi'!F33=0," ",'S. Listesi'!F33)</f>
        <v xml:space="preserve"> </v>
      </c>
      <c r="C36" s="299" t="str">
        <f>IF('S. Listesi'!G33=0," ",'S. Listesi'!G33)</f>
        <v xml:space="preserve"> </v>
      </c>
      <c r="D36" s="300"/>
      <c r="E36" s="301"/>
      <c r="F36" s="122"/>
      <c r="G36" s="122"/>
      <c r="H36" s="122"/>
      <c r="I36" s="122"/>
      <c r="J36" s="122"/>
      <c r="K36" s="122"/>
      <c r="L36" s="122"/>
      <c r="M36" s="122"/>
      <c r="N36" s="122"/>
      <c r="O36" s="122"/>
      <c r="P36" s="122"/>
      <c r="Q36" s="122"/>
      <c r="R36" s="122"/>
      <c r="S36" s="122"/>
      <c r="T36" s="122"/>
      <c r="U36" s="122"/>
      <c r="V36" s="122"/>
      <c r="W36" s="122"/>
      <c r="X36" s="122"/>
      <c r="Y36" s="122"/>
      <c r="Z36" s="149" t="str">
        <f t="shared" si="0"/>
        <v xml:space="preserve"> </v>
      </c>
      <c r="AA36" s="143" t="str">
        <f t="shared" si="1"/>
        <v xml:space="preserve"> </v>
      </c>
    </row>
    <row r="37" spans="1:27" ht="12" customHeight="1" x14ac:dyDescent="0.25">
      <c r="A37" s="32" t="str">
        <f>'S. Listesi'!E34</f>
        <v xml:space="preserve"> </v>
      </c>
      <c r="B37" s="33" t="str">
        <f>IF('S. Listesi'!F34=0," ",'S. Listesi'!F34)</f>
        <v xml:space="preserve"> </v>
      </c>
      <c r="C37" s="299" t="str">
        <f>IF('S. Listesi'!G34=0," ",'S. Listesi'!G34)</f>
        <v xml:space="preserve"> </v>
      </c>
      <c r="D37" s="300"/>
      <c r="E37" s="301"/>
      <c r="F37" s="133"/>
      <c r="G37" s="133"/>
      <c r="H37" s="133"/>
      <c r="I37" s="133"/>
      <c r="J37" s="133"/>
      <c r="K37" s="133"/>
      <c r="L37" s="133"/>
      <c r="M37" s="133"/>
      <c r="N37" s="133"/>
      <c r="O37" s="133"/>
      <c r="P37" s="133"/>
      <c r="Q37" s="133"/>
      <c r="R37" s="133"/>
      <c r="S37" s="133"/>
      <c r="T37" s="133"/>
      <c r="U37" s="133"/>
      <c r="V37" s="133"/>
      <c r="W37" s="133"/>
      <c r="X37" s="133"/>
      <c r="Y37" s="133"/>
      <c r="Z37" s="149" t="str">
        <f t="shared" si="0"/>
        <v xml:space="preserve"> </v>
      </c>
      <c r="AA37" s="143" t="str">
        <f t="shared" si="1"/>
        <v xml:space="preserve"> </v>
      </c>
    </row>
    <row r="38" spans="1:27" ht="12" customHeight="1" x14ac:dyDescent="0.25">
      <c r="A38" s="32" t="str">
        <f>'S. Listesi'!E35</f>
        <v xml:space="preserve"> </v>
      </c>
      <c r="B38" s="33" t="str">
        <f>IF('S. Listesi'!F35=0," ",'S. Listesi'!F35)</f>
        <v xml:space="preserve"> </v>
      </c>
      <c r="C38" s="299" t="str">
        <f>IF('S. Listesi'!G35=0," ",'S. Listesi'!G35)</f>
        <v xml:space="preserve"> </v>
      </c>
      <c r="D38" s="300"/>
      <c r="E38" s="301"/>
      <c r="F38" s="122"/>
      <c r="G38" s="122"/>
      <c r="H38" s="122"/>
      <c r="I38" s="122"/>
      <c r="J38" s="122"/>
      <c r="K38" s="122"/>
      <c r="L38" s="133"/>
      <c r="M38" s="122"/>
      <c r="N38" s="122"/>
      <c r="O38" s="122"/>
      <c r="P38" s="122"/>
      <c r="Q38" s="122"/>
      <c r="R38" s="122"/>
      <c r="S38" s="122"/>
      <c r="T38" s="122"/>
      <c r="U38" s="122"/>
      <c r="V38" s="122"/>
      <c r="W38" s="122"/>
      <c r="X38" s="122"/>
      <c r="Y38" s="122"/>
      <c r="Z38" s="149" t="str">
        <f t="shared" si="0"/>
        <v xml:space="preserve"> </v>
      </c>
      <c r="AA38" s="143" t="str">
        <f t="shared" si="1"/>
        <v xml:space="preserve"> </v>
      </c>
    </row>
    <row r="39" spans="1:27" ht="12" customHeight="1" x14ac:dyDescent="0.25">
      <c r="A39" s="32" t="str">
        <f>'S. Listesi'!E36</f>
        <v xml:space="preserve"> </v>
      </c>
      <c r="B39" s="33" t="str">
        <f>IF('S. Listesi'!F36=0," ",'S. Listesi'!F36)</f>
        <v xml:space="preserve"> </v>
      </c>
      <c r="C39" s="299" t="str">
        <f>IF('S. Listesi'!G36=0," ",'S. Listesi'!G36)</f>
        <v xml:space="preserve"> </v>
      </c>
      <c r="D39" s="300"/>
      <c r="E39" s="301"/>
      <c r="F39" s="133"/>
      <c r="G39" s="133"/>
      <c r="H39" s="133"/>
      <c r="I39" s="133"/>
      <c r="J39" s="133"/>
      <c r="K39" s="133"/>
      <c r="L39" s="133"/>
      <c r="M39" s="133"/>
      <c r="N39" s="133"/>
      <c r="O39" s="133"/>
      <c r="P39" s="133"/>
      <c r="Q39" s="133"/>
      <c r="R39" s="133"/>
      <c r="S39" s="133"/>
      <c r="T39" s="133"/>
      <c r="U39" s="133"/>
      <c r="V39" s="133"/>
      <c r="W39" s="133"/>
      <c r="X39" s="133"/>
      <c r="Y39" s="133"/>
      <c r="Z39" s="149" t="str">
        <f t="shared" ref="Z39:Z70" si="2">IF(COUNTBLANK(F39:Y39)=COLUMNS(F39:Y39)," ",IF(SUM(F39:Y39)=0,0,SUM(F39:Y39)))</f>
        <v xml:space="preserve"> </v>
      </c>
      <c r="AA39" s="143" t="str">
        <f t="shared" si="1"/>
        <v xml:space="preserve"> </v>
      </c>
    </row>
    <row r="40" spans="1:27" ht="12" customHeight="1" x14ac:dyDescent="0.25">
      <c r="A40" s="32" t="str">
        <f>'S. Listesi'!E37</f>
        <v xml:space="preserve"> </v>
      </c>
      <c r="B40" s="33" t="str">
        <f>IF('S. Listesi'!F37=0," ",'S. Listesi'!F37)</f>
        <v xml:space="preserve"> </v>
      </c>
      <c r="C40" s="299" t="str">
        <f>IF('S. Listesi'!G37=0," ",'S. Listesi'!G37)</f>
        <v xml:space="preserve"> </v>
      </c>
      <c r="D40" s="300"/>
      <c r="E40" s="301"/>
      <c r="F40" s="122"/>
      <c r="G40" s="122"/>
      <c r="H40" s="122"/>
      <c r="I40" s="122"/>
      <c r="J40" s="122"/>
      <c r="K40" s="122"/>
      <c r="L40" s="133"/>
      <c r="M40" s="122"/>
      <c r="N40" s="122"/>
      <c r="O40" s="122"/>
      <c r="P40" s="122"/>
      <c r="Q40" s="122"/>
      <c r="R40" s="122"/>
      <c r="S40" s="122"/>
      <c r="T40" s="122"/>
      <c r="U40" s="122"/>
      <c r="V40" s="122"/>
      <c r="W40" s="122"/>
      <c r="X40" s="122"/>
      <c r="Y40" s="122"/>
      <c r="Z40" s="149" t="str">
        <f t="shared" si="2"/>
        <v xml:space="preserve"> </v>
      </c>
      <c r="AA40" s="143" t="str">
        <f t="shared" si="1"/>
        <v xml:space="preserve"> </v>
      </c>
    </row>
    <row r="41" spans="1:27" ht="12" customHeight="1" x14ac:dyDescent="0.25">
      <c r="A41" s="32" t="str">
        <f>'S. Listesi'!E38</f>
        <v xml:space="preserve"> </v>
      </c>
      <c r="B41" s="33" t="str">
        <f>IF('S. Listesi'!F38=0," ",'S. Listesi'!F38)</f>
        <v xml:space="preserve"> </v>
      </c>
      <c r="C41" s="299" t="str">
        <f>IF('S. Listesi'!G38=0," ",'S. Listesi'!G38)</f>
        <v xml:space="preserve"> </v>
      </c>
      <c r="D41" s="300"/>
      <c r="E41" s="301"/>
      <c r="F41" s="122"/>
      <c r="G41" s="122"/>
      <c r="H41" s="122"/>
      <c r="I41" s="122"/>
      <c r="J41" s="122"/>
      <c r="K41" s="122"/>
      <c r="L41" s="122"/>
      <c r="M41" s="122"/>
      <c r="N41" s="122"/>
      <c r="O41" s="122"/>
      <c r="P41" s="122"/>
      <c r="Q41" s="122"/>
      <c r="R41" s="122"/>
      <c r="S41" s="122"/>
      <c r="T41" s="122"/>
      <c r="U41" s="122"/>
      <c r="V41" s="122"/>
      <c r="W41" s="122"/>
      <c r="X41" s="122"/>
      <c r="Y41" s="122"/>
      <c r="Z41" s="149" t="str">
        <f t="shared" si="2"/>
        <v xml:space="preserve"> </v>
      </c>
      <c r="AA41" s="143" t="str">
        <f t="shared" si="1"/>
        <v xml:space="preserve"> </v>
      </c>
    </row>
    <row r="42" spans="1:27" ht="12" customHeight="1" x14ac:dyDescent="0.25">
      <c r="A42" s="32" t="str">
        <f>'S. Listesi'!E39</f>
        <v xml:space="preserve"> </v>
      </c>
      <c r="B42" s="33" t="str">
        <f>IF('S. Listesi'!F39=0," ",'S. Listesi'!F39)</f>
        <v xml:space="preserve"> </v>
      </c>
      <c r="C42" s="299" t="str">
        <f>IF('S. Listesi'!G39=0," ",'S. Listesi'!G39)</f>
        <v xml:space="preserve"> </v>
      </c>
      <c r="D42" s="300"/>
      <c r="E42" s="301"/>
      <c r="F42" s="133"/>
      <c r="G42" s="133"/>
      <c r="H42" s="133"/>
      <c r="I42" s="133"/>
      <c r="J42" s="133"/>
      <c r="K42" s="133"/>
      <c r="L42" s="133"/>
      <c r="M42" s="133"/>
      <c r="N42" s="133"/>
      <c r="O42" s="133"/>
      <c r="P42" s="133"/>
      <c r="Q42" s="133"/>
      <c r="R42" s="133"/>
      <c r="S42" s="133"/>
      <c r="T42" s="133"/>
      <c r="U42" s="133"/>
      <c r="V42" s="133"/>
      <c r="W42" s="133"/>
      <c r="X42" s="133"/>
      <c r="Y42" s="133"/>
      <c r="Z42" s="149" t="str">
        <f t="shared" si="2"/>
        <v xml:space="preserve"> </v>
      </c>
      <c r="AA42" s="143" t="str">
        <f t="shared" si="1"/>
        <v xml:space="preserve"> </v>
      </c>
    </row>
    <row r="43" spans="1:27" ht="12" customHeight="1" x14ac:dyDescent="0.25">
      <c r="A43" s="32" t="str">
        <f>'S. Listesi'!E40</f>
        <v xml:space="preserve"> </v>
      </c>
      <c r="B43" s="33" t="str">
        <f>IF('S. Listesi'!F40=0," ",'S. Listesi'!F40)</f>
        <v xml:space="preserve"> </v>
      </c>
      <c r="C43" s="299" t="str">
        <f>IF('S. Listesi'!G40=0," ",'S. Listesi'!G40)</f>
        <v xml:space="preserve"> </v>
      </c>
      <c r="D43" s="300"/>
      <c r="E43" s="301"/>
      <c r="F43" s="122"/>
      <c r="G43" s="122"/>
      <c r="H43" s="122"/>
      <c r="I43" s="122"/>
      <c r="J43" s="122"/>
      <c r="K43" s="122"/>
      <c r="L43" s="122"/>
      <c r="M43" s="122"/>
      <c r="N43" s="122"/>
      <c r="O43" s="122"/>
      <c r="P43" s="122"/>
      <c r="Q43" s="122"/>
      <c r="R43" s="122"/>
      <c r="S43" s="122"/>
      <c r="T43" s="122"/>
      <c r="U43" s="122"/>
      <c r="V43" s="122"/>
      <c r="W43" s="122"/>
      <c r="X43" s="122"/>
      <c r="Y43" s="122"/>
      <c r="Z43" s="149" t="str">
        <f t="shared" si="2"/>
        <v xml:space="preserve"> </v>
      </c>
      <c r="AA43" s="143" t="str">
        <f t="shared" si="1"/>
        <v xml:space="preserve"> </v>
      </c>
    </row>
    <row r="44" spans="1:27" ht="12" customHeight="1" x14ac:dyDescent="0.25">
      <c r="A44" s="32" t="str">
        <f>'S. Listesi'!E41</f>
        <v xml:space="preserve"> </v>
      </c>
      <c r="B44" s="33" t="str">
        <f>IF('S. Listesi'!F41=0," ",'S. Listesi'!F41)</f>
        <v xml:space="preserve"> </v>
      </c>
      <c r="C44" s="299" t="str">
        <f>IF('S. Listesi'!G41=0," ",'S. Listesi'!G41)</f>
        <v xml:space="preserve"> </v>
      </c>
      <c r="D44" s="300"/>
      <c r="E44" s="301"/>
      <c r="F44" s="133"/>
      <c r="G44" s="133"/>
      <c r="H44" s="133"/>
      <c r="I44" s="133"/>
      <c r="J44" s="133"/>
      <c r="K44" s="133"/>
      <c r="L44" s="133"/>
      <c r="M44" s="133"/>
      <c r="N44" s="133"/>
      <c r="O44" s="133"/>
      <c r="P44" s="133"/>
      <c r="Q44" s="133"/>
      <c r="R44" s="133"/>
      <c r="S44" s="133"/>
      <c r="T44" s="133"/>
      <c r="U44" s="133"/>
      <c r="V44" s="133"/>
      <c r="W44" s="133"/>
      <c r="X44" s="133"/>
      <c r="Y44" s="133"/>
      <c r="Z44" s="149" t="str">
        <f t="shared" si="2"/>
        <v xml:space="preserve"> </v>
      </c>
      <c r="AA44" s="143" t="str">
        <f t="shared" si="1"/>
        <v xml:space="preserve"> </v>
      </c>
    </row>
    <row r="45" spans="1:27" ht="12" customHeight="1" x14ac:dyDescent="0.25">
      <c r="A45" s="32" t="str">
        <f>'S. Listesi'!E42</f>
        <v xml:space="preserve"> </v>
      </c>
      <c r="B45" s="33" t="str">
        <f>IF('S. Listesi'!F42=0," ",'S. Listesi'!F42)</f>
        <v xml:space="preserve"> </v>
      </c>
      <c r="C45" s="299" t="str">
        <f>IF('S. Listesi'!G42=0," ",'S. Listesi'!G42)</f>
        <v xml:space="preserve"> </v>
      </c>
      <c r="D45" s="300"/>
      <c r="E45" s="301"/>
      <c r="F45" s="122"/>
      <c r="G45" s="122"/>
      <c r="H45" s="122"/>
      <c r="I45" s="122"/>
      <c r="J45" s="122"/>
      <c r="K45" s="122"/>
      <c r="L45" s="122"/>
      <c r="M45" s="122"/>
      <c r="N45" s="122"/>
      <c r="O45" s="122"/>
      <c r="P45" s="122"/>
      <c r="Q45" s="122"/>
      <c r="R45" s="122"/>
      <c r="S45" s="122"/>
      <c r="T45" s="122"/>
      <c r="U45" s="122"/>
      <c r="V45" s="122"/>
      <c r="W45" s="122"/>
      <c r="X45" s="122"/>
      <c r="Y45" s="122"/>
      <c r="Z45" s="149" t="str">
        <f t="shared" si="2"/>
        <v xml:space="preserve"> </v>
      </c>
      <c r="AA45" s="143" t="str">
        <f t="shared" si="1"/>
        <v xml:space="preserve"> </v>
      </c>
    </row>
    <row r="46" spans="1:27" ht="12" customHeight="1" x14ac:dyDescent="0.25">
      <c r="A46" s="32" t="str">
        <f>'S. Listesi'!E43</f>
        <v xml:space="preserve"> </v>
      </c>
      <c r="B46" s="33" t="str">
        <f>IF('S. Listesi'!F43=0," ",'S. Listesi'!F43)</f>
        <v xml:space="preserve"> </v>
      </c>
      <c r="C46" s="299" t="str">
        <f>IF('S. Listesi'!G43=0," ",'S. Listesi'!G43)</f>
        <v xml:space="preserve"> </v>
      </c>
      <c r="D46" s="300"/>
      <c r="E46" s="301"/>
      <c r="F46" s="133"/>
      <c r="G46" s="133"/>
      <c r="H46" s="133"/>
      <c r="I46" s="133"/>
      <c r="J46" s="133"/>
      <c r="K46" s="133"/>
      <c r="L46" s="133"/>
      <c r="M46" s="133"/>
      <c r="N46" s="133"/>
      <c r="O46" s="133"/>
      <c r="P46" s="133"/>
      <c r="Q46" s="133"/>
      <c r="R46" s="133"/>
      <c r="S46" s="133"/>
      <c r="T46" s="133"/>
      <c r="U46" s="133"/>
      <c r="V46" s="133"/>
      <c r="W46" s="133"/>
      <c r="X46" s="133"/>
      <c r="Y46" s="133"/>
      <c r="Z46" s="149" t="str">
        <f t="shared" si="2"/>
        <v xml:space="preserve"> </v>
      </c>
      <c r="AA46" s="143"/>
    </row>
    <row r="47" spans="1:27" ht="12" customHeight="1" x14ac:dyDescent="0.25">
      <c r="A47" s="32" t="str">
        <f>'S. Listesi'!E44</f>
        <v xml:space="preserve"> </v>
      </c>
      <c r="B47" s="33" t="str">
        <f>IF('S. Listesi'!F44=0," ",'S. Listesi'!F44)</f>
        <v xml:space="preserve"> </v>
      </c>
      <c r="C47" s="299" t="str">
        <f>IF('S. Listesi'!G44=0," ",'S. Listesi'!G44)</f>
        <v xml:space="preserve"> </v>
      </c>
      <c r="D47" s="300"/>
      <c r="E47" s="301"/>
      <c r="F47" s="122"/>
      <c r="G47" s="122"/>
      <c r="H47" s="122"/>
      <c r="I47" s="122"/>
      <c r="J47" s="122"/>
      <c r="K47" s="122"/>
      <c r="L47" s="122"/>
      <c r="M47" s="122"/>
      <c r="N47" s="122"/>
      <c r="O47" s="122"/>
      <c r="P47" s="122"/>
      <c r="Q47" s="122"/>
      <c r="R47" s="122"/>
      <c r="S47" s="122"/>
      <c r="T47" s="122"/>
      <c r="U47" s="122"/>
      <c r="V47" s="122"/>
      <c r="W47" s="122"/>
      <c r="X47" s="122"/>
      <c r="Y47" s="122"/>
      <c r="Z47" s="149" t="str">
        <f t="shared" si="2"/>
        <v xml:space="preserve"> </v>
      </c>
      <c r="AA47" s="143"/>
    </row>
    <row r="48" spans="1:27" ht="12" customHeight="1" x14ac:dyDescent="0.25">
      <c r="A48" s="32" t="str">
        <f>'S. Listesi'!E45</f>
        <v xml:space="preserve"> </v>
      </c>
      <c r="B48" s="33" t="str">
        <f>IF('S. Listesi'!F45=0," ",'S. Listesi'!F45)</f>
        <v xml:space="preserve"> </v>
      </c>
      <c r="C48" s="299" t="str">
        <f>IF('S. Listesi'!G45=0," ",'S. Listesi'!G45)</f>
        <v xml:space="preserve"> </v>
      </c>
      <c r="D48" s="300"/>
      <c r="E48" s="301"/>
      <c r="F48" s="133"/>
      <c r="G48" s="133"/>
      <c r="H48" s="133"/>
      <c r="I48" s="133"/>
      <c r="J48" s="133"/>
      <c r="K48" s="133"/>
      <c r="L48" s="133"/>
      <c r="M48" s="133"/>
      <c r="N48" s="133"/>
      <c r="O48" s="133"/>
      <c r="P48" s="133"/>
      <c r="Q48" s="133"/>
      <c r="R48" s="133"/>
      <c r="S48" s="133"/>
      <c r="T48" s="133"/>
      <c r="U48" s="133"/>
      <c r="V48" s="133"/>
      <c r="W48" s="133"/>
      <c r="X48" s="133"/>
      <c r="Y48" s="133"/>
      <c r="Z48" s="149" t="str">
        <f t="shared" si="2"/>
        <v xml:space="preserve"> </v>
      </c>
      <c r="AA48" s="143"/>
    </row>
    <row r="49" spans="1:27" ht="12" customHeight="1" x14ac:dyDescent="0.25">
      <c r="A49" s="32" t="str">
        <f>'S. Listesi'!E46</f>
        <v xml:space="preserve"> </v>
      </c>
      <c r="B49" s="33" t="str">
        <f>IF('S. Listesi'!F46=0," ",'S. Listesi'!F46)</f>
        <v xml:space="preserve"> </v>
      </c>
      <c r="C49" s="299" t="str">
        <f>IF('S. Listesi'!G46=0," ",'S. Listesi'!G46)</f>
        <v xml:space="preserve"> </v>
      </c>
      <c r="D49" s="300"/>
      <c r="E49" s="301"/>
      <c r="F49" s="122"/>
      <c r="G49" s="122"/>
      <c r="H49" s="122"/>
      <c r="I49" s="122"/>
      <c r="J49" s="122"/>
      <c r="K49" s="122"/>
      <c r="L49" s="133"/>
      <c r="M49" s="122"/>
      <c r="N49" s="122"/>
      <c r="O49" s="122"/>
      <c r="P49" s="122"/>
      <c r="Q49" s="122"/>
      <c r="R49" s="122"/>
      <c r="S49" s="122"/>
      <c r="T49" s="122"/>
      <c r="U49" s="122"/>
      <c r="V49" s="122"/>
      <c r="W49" s="122"/>
      <c r="X49" s="122"/>
      <c r="Y49" s="122"/>
      <c r="Z49" s="149" t="str">
        <f t="shared" si="2"/>
        <v xml:space="preserve"> </v>
      </c>
      <c r="AA49" s="143"/>
    </row>
    <row r="50" spans="1:27" ht="12" customHeight="1" x14ac:dyDescent="0.25">
      <c r="A50" s="32" t="str">
        <f>'S. Listesi'!E47</f>
        <v xml:space="preserve"> </v>
      </c>
      <c r="B50" s="33" t="str">
        <f>IF('S. Listesi'!F47=0," ",'S. Listesi'!F47)</f>
        <v xml:space="preserve"> </v>
      </c>
      <c r="C50" s="299" t="str">
        <f>IF('S. Listesi'!G47=0," ",'S. Listesi'!G47)</f>
        <v xml:space="preserve"> </v>
      </c>
      <c r="D50" s="300"/>
      <c r="E50" s="301"/>
      <c r="F50" s="133"/>
      <c r="G50" s="133"/>
      <c r="H50" s="133"/>
      <c r="I50" s="133"/>
      <c r="J50" s="133"/>
      <c r="K50" s="133"/>
      <c r="L50" s="133"/>
      <c r="M50" s="133"/>
      <c r="N50" s="133"/>
      <c r="O50" s="133"/>
      <c r="P50" s="133"/>
      <c r="Q50" s="133"/>
      <c r="R50" s="133"/>
      <c r="S50" s="133"/>
      <c r="T50" s="133"/>
      <c r="U50" s="133"/>
      <c r="V50" s="133"/>
      <c r="W50" s="133"/>
      <c r="X50" s="133"/>
      <c r="Y50" s="133"/>
      <c r="Z50" s="149" t="str">
        <f t="shared" si="2"/>
        <v xml:space="preserve"> </v>
      </c>
      <c r="AA50" s="143"/>
    </row>
    <row r="51" spans="1:27" ht="12" customHeight="1" x14ac:dyDescent="0.25">
      <c r="A51" s="32" t="str">
        <f>'S. Listesi'!E48</f>
        <v xml:space="preserve"> </v>
      </c>
      <c r="B51" s="33" t="str">
        <f>IF('S. Listesi'!F48=0," ",'S. Listesi'!F48)</f>
        <v xml:space="preserve"> </v>
      </c>
      <c r="C51" s="299" t="str">
        <f>IF('S. Listesi'!G48=0," ",'S. Listesi'!G48)</f>
        <v xml:space="preserve"> </v>
      </c>
      <c r="D51" s="300"/>
      <c r="E51" s="301"/>
      <c r="F51" s="122"/>
      <c r="G51" s="122"/>
      <c r="H51" s="122"/>
      <c r="I51" s="122"/>
      <c r="J51" s="122"/>
      <c r="K51" s="122"/>
      <c r="L51" s="133"/>
      <c r="M51" s="122"/>
      <c r="N51" s="122"/>
      <c r="O51" s="122"/>
      <c r="P51" s="122"/>
      <c r="Q51" s="122"/>
      <c r="R51" s="122"/>
      <c r="S51" s="122"/>
      <c r="T51" s="122"/>
      <c r="U51" s="122"/>
      <c r="V51" s="122"/>
      <c r="W51" s="122"/>
      <c r="X51" s="122"/>
      <c r="Y51" s="122"/>
      <c r="Z51" s="149" t="str">
        <f t="shared" si="2"/>
        <v xml:space="preserve"> </v>
      </c>
      <c r="AA51" s="143"/>
    </row>
    <row r="52" spans="1:27" ht="12" customHeight="1" x14ac:dyDescent="0.25">
      <c r="A52" s="32" t="str">
        <f>'S. Listesi'!E49</f>
        <v xml:space="preserve"> </v>
      </c>
      <c r="B52" s="33" t="str">
        <f>IF('S. Listesi'!F49=0," ",'S. Listesi'!F49)</f>
        <v xml:space="preserve"> </v>
      </c>
      <c r="C52" s="299" t="str">
        <f>IF('S. Listesi'!G49=0," ",'S. Listesi'!G49)</f>
        <v xml:space="preserve"> </v>
      </c>
      <c r="D52" s="300"/>
      <c r="E52" s="301"/>
      <c r="F52" s="122"/>
      <c r="G52" s="122"/>
      <c r="H52" s="122"/>
      <c r="I52" s="122"/>
      <c r="J52" s="122"/>
      <c r="K52" s="122"/>
      <c r="L52" s="122"/>
      <c r="M52" s="122"/>
      <c r="N52" s="122"/>
      <c r="O52" s="122"/>
      <c r="P52" s="122"/>
      <c r="Q52" s="122"/>
      <c r="R52" s="122"/>
      <c r="S52" s="122"/>
      <c r="T52" s="122"/>
      <c r="U52" s="122"/>
      <c r="V52" s="122"/>
      <c r="W52" s="122"/>
      <c r="X52" s="122"/>
      <c r="Y52" s="122"/>
      <c r="Z52" s="149" t="str">
        <f t="shared" si="2"/>
        <v xml:space="preserve"> </v>
      </c>
      <c r="AA52" s="143"/>
    </row>
    <row r="53" spans="1:27" ht="12" customHeight="1" x14ac:dyDescent="0.25">
      <c r="A53" s="32" t="str">
        <f>'S. Listesi'!E50</f>
        <v xml:space="preserve"> </v>
      </c>
      <c r="B53" s="33" t="str">
        <f>IF('S. Listesi'!F50=0," ",'S. Listesi'!F50)</f>
        <v xml:space="preserve"> </v>
      </c>
      <c r="C53" s="299" t="str">
        <f>IF('S. Listesi'!G50=0," ",'S. Listesi'!G50)</f>
        <v xml:space="preserve"> </v>
      </c>
      <c r="D53" s="300"/>
      <c r="E53" s="301"/>
      <c r="F53" s="133"/>
      <c r="G53" s="133"/>
      <c r="H53" s="133"/>
      <c r="I53" s="133"/>
      <c r="J53" s="133"/>
      <c r="K53" s="133"/>
      <c r="L53" s="133"/>
      <c r="M53" s="133"/>
      <c r="N53" s="133"/>
      <c r="O53" s="133"/>
      <c r="P53" s="133"/>
      <c r="Q53" s="133"/>
      <c r="R53" s="133"/>
      <c r="S53" s="133"/>
      <c r="T53" s="133"/>
      <c r="U53" s="133"/>
      <c r="V53" s="133"/>
      <c r="W53" s="133"/>
      <c r="X53" s="133"/>
      <c r="Y53" s="133"/>
      <c r="Z53" s="149" t="str">
        <f t="shared" si="2"/>
        <v xml:space="preserve"> </v>
      </c>
      <c r="AA53" s="143"/>
    </row>
    <row r="54" spans="1:27" ht="12" customHeight="1" x14ac:dyDescent="0.25">
      <c r="A54" s="32" t="str">
        <f>'S. Listesi'!E51</f>
        <v xml:space="preserve"> </v>
      </c>
      <c r="B54" s="33" t="str">
        <f>IF('S. Listesi'!F51=0," ",'S. Listesi'!F51)</f>
        <v xml:space="preserve"> </v>
      </c>
      <c r="C54" s="299" t="str">
        <f>IF('S. Listesi'!G51=0," ",'S. Listesi'!G51)</f>
        <v xml:space="preserve"> </v>
      </c>
      <c r="D54" s="300"/>
      <c r="E54" s="301"/>
      <c r="F54" s="122"/>
      <c r="G54" s="122"/>
      <c r="H54" s="122"/>
      <c r="I54" s="122"/>
      <c r="J54" s="122"/>
      <c r="K54" s="122"/>
      <c r="L54" s="122"/>
      <c r="M54" s="122"/>
      <c r="N54" s="122"/>
      <c r="O54" s="122"/>
      <c r="P54" s="122"/>
      <c r="Q54" s="122"/>
      <c r="R54" s="122"/>
      <c r="S54" s="122"/>
      <c r="T54" s="122"/>
      <c r="U54" s="122"/>
      <c r="V54" s="122"/>
      <c r="W54" s="122"/>
      <c r="X54" s="122"/>
      <c r="Y54" s="122"/>
      <c r="Z54" s="149" t="str">
        <f t="shared" si="2"/>
        <v xml:space="preserve"> </v>
      </c>
      <c r="AA54" s="143"/>
    </row>
    <row r="55" spans="1:27" ht="12" customHeight="1" x14ac:dyDescent="0.25">
      <c r="A55" s="32" t="str">
        <f>'S. Listesi'!E52</f>
        <v xml:space="preserve"> </v>
      </c>
      <c r="B55" s="33" t="str">
        <f>IF('S. Listesi'!F52=0," ",'S. Listesi'!F52)</f>
        <v xml:space="preserve"> </v>
      </c>
      <c r="C55" s="299" t="str">
        <f>IF('S. Listesi'!G52=0," ",'S. Listesi'!G52)</f>
        <v xml:space="preserve"> </v>
      </c>
      <c r="D55" s="300"/>
      <c r="E55" s="301"/>
      <c r="F55" s="133"/>
      <c r="G55" s="133"/>
      <c r="H55" s="133"/>
      <c r="I55" s="133"/>
      <c r="J55" s="133"/>
      <c r="K55" s="133"/>
      <c r="L55" s="133"/>
      <c r="M55" s="133"/>
      <c r="N55" s="133"/>
      <c r="O55" s="133"/>
      <c r="P55" s="133"/>
      <c r="Q55" s="133"/>
      <c r="R55" s="133"/>
      <c r="S55" s="133"/>
      <c r="T55" s="133"/>
      <c r="U55" s="133"/>
      <c r="V55" s="133"/>
      <c r="W55" s="133"/>
      <c r="X55" s="133"/>
      <c r="Y55" s="133"/>
      <c r="Z55" s="149" t="str">
        <f t="shared" si="2"/>
        <v xml:space="preserve"> </v>
      </c>
      <c r="AA55" s="143"/>
    </row>
    <row r="56" spans="1:27" ht="12" customHeight="1" x14ac:dyDescent="0.25">
      <c r="A56" s="32" t="str">
        <f>'S. Listesi'!E53</f>
        <v xml:space="preserve"> </v>
      </c>
      <c r="B56" s="33" t="str">
        <f>IF('S. Listesi'!F53=0," ",'S. Listesi'!F53)</f>
        <v xml:space="preserve"> </v>
      </c>
      <c r="C56" s="299" t="str">
        <f>IF('S. Listesi'!G53=0," ",'S. Listesi'!G53)</f>
        <v xml:space="preserve"> </v>
      </c>
      <c r="D56" s="300"/>
      <c r="E56" s="301"/>
      <c r="F56" s="122"/>
      <c r="G56" s="122"/>
      <c r="H56" s="122"/>
      <c r="I56" s="122"/>
      <c r="J56" s="122"/>
      <c r="K56" s="122"/>
      <c r="L56" s="122"/>
      <c r="M56" s="122"/>
      <c r="N56" s="122"/>
      <c r="O56" s="122"/>
      <c r="P56" s="122"/>
      <c r="Q56" s="122"/>
      <c r="R56" s="122"/>
      <c r="S56" s="122"/>
      <c r="T56" s="122"/>
      <c r="U56" s="122"/>
      <c r="V56" s="122"/>
      <c r="W56" s="122"/>
      <c r="X56" s="122"/>
      <c r="Y56" s="122"/>
      <c r="Z56" s="149" t="str">
        <f t="shared" si="2"/>
        <v xml:space="preserve"> </v>
      </c>
      <c r="AA56" s="143"/>
    </row>
    <row r="57" spans="1:27" ht="12" customHeight="1" x14ac:dyDescent="0.25">
      <c r="A57" s="32" t="str">
        <f>'S. Listesi'!E54</f>
        <v xml:space="preserve"> </v>
      </c>
      <c r="B57" s="33" t="str">
        <f>IF('S. Listesi'!F54=0," ",'S. Listesi'!F54)</f>
        <v xml:space="preserve"> </v>
      </c>
      <c r="C57" s="299" t="str">
        <f>IF('S. Listesi'!G54=0," ",'S. Listesi'!G54)</f>
        <v xml:space="preserve"> </v>
      </c>
      <c r="D57" s="300"/>
      <c r="E57" s="301"/>
      <c r="F57" s="133"/>
      <c r="G57" s="133"/>
      <c r="H57" s="133"/>
      <c r="I57" s="133"/>
      <c r="J57" s="133"/>
      <c r="K57" s="133"/>
      <c r="L57" s="133"/>
      <c r="M57" s="133"/>
      <c r="N57" s="133"/>
      <c r="O57" s="133"/>
      <c r="P57" s="133"/>
      <c r="Q57" s="133"/>
      <c r="R57" s="133"/>
      <c r="S57" s="133"/>
      <c r="T57" s="133"/>
      <c r="U57" s="133"/>
      <c r="V57" s="133"/>
      <c r="W57" s="133"/>
      <c r="X57" s="133"/>
      <c r="Y57" s="133"/>
      <c r="Z57" s="149" t="str">
        <f t="shared" si="2"/>
        <v xml:space="preserve"> </v>
      </c>
      <c r="AA57" s="143"/>
    </row>
    <row r="58" spans="1:27" ht="12" customHeight="1" x14ac:dyDescent="0.25">
      <c r="A58" s="32" t="str">
        <f>'S. Listesi'!E55</f>
        <v xml:space="preserve"> </v>
      </c>
      <c r="B58" s="33" t="str">
        <f>IF('S. Listesi'!F55=0," ",'S. Listesi'!F55)</f>
        <v xml:space="preserve"> </v>
      </c>
      <c r="C58" s="299" t="str">
        <f>IF('S. Listesi'!G55=0," ",'S. Listesi'!G55)</f>
        <v xml:space="preserve"> </v>
      </c>
      <c r="D58" s="300"/>
      <c r="E58" s="301"/>
      <c r="F58" s="122"/>
      <c r="G58" s="122"/>
      <c r="H58" s="122"/>
      <c r="I58" s="122"/>
      <c r="J58" s="122"/>
      <c r="K58" s="122"/>
      <c r="L58" s="122"/>
      <c r="M58" s="122"/>
      <c r="N58" s="122"/>
      <c r="O58" s="122"/>
      <c r="P58" s="122"/>
      <c r="Q58" s="122"/>
      <c r="R58" s="122"/>
      <c r="S58" s="122"/>
      <c r="T58" s="122"/>
      <c r="U58" s="122"/>
      <c r="V58" s="122"/>
      <c r="W58" s="122"/>
      <c r="X58" s="122"/>
      <c r="Y58" s="122"/>
      <c r="Z58" s="149" t="str">
        <f t="shared" si="2"/>
        <v xml:space="preserve"> </v>
      </c>
      <c r="AA58" s="143"/>
    </row>
    <row r="59" spans="1:27" ht="12" customHeight="1" x14ac:dyDescent="0.25">
      <c r="A59" s="32" t="str">
        <f>'S. Listesi'!E56</f>
        <v xml:space="preserve"> </v>
      </c>
      <c r="B59" s="33" t="str">
        <f>IF('S. Listesi'!F56=0," ",'S. Listesi'!F56)</f>
        <v xml:space="preserve"> </v>
      </c>
      <c r="C59" s="299" t="str">
        <f>IF('S. Listesi'!G56=0," ",'S. Listesi'!G56)</f>
        <v xml:space="preserve"> </v>
      </c>
      <c r="D59" s="300"/>
      <c r="E59" s="301"/>
      <c r="F59" s="133"/>
      <c r="G59" s="133"/>
      <c r="H59" s="133"/>
      <c r="I59" s="133"/>
      <c r="J59" s="133"/>
      <c r="K59" s="133"/>
      <c r="L59" s="133"/>
      <c r="M59" s="133"/>
      <c r="N59" s="133"/>
      <c r="O59" s="133"/>
      <c r="P59" s="133"/>
      <c r="Q59" s="133"/>
      <c r="R59" s="133"/>
      <c r="S59" s="133"/>
      <c r="T59" s="133"/>
      <c r="U59" s="133"/>
      <c r="V59" s="133"/>
      <c r="W59" s="133"/>
      <c r="X59" s="133"/>
      <c r="Y59" s="133"/>
      <c r="Z59" s="149" t="str">
        <f t="shared" si="2"/>
        <v xml:space="preserve"> </v>
      </c>
      <c r="AA59" s="143"/>
    </row>
    <row r="60" spans="1:27" ht="12" customHeight="1" x14ac:dyDescent="0.25">
      <c r="A60" s="32" t="str">
        <f>'S. Listesi'!E57</f>
        <v xml:space="preserve"> </v>
      </c>
      <c r="B60" s="33" t="str">
        <f>IF('S. Listesi'!F57=0," ",'S. Listesi'!F57)</f>
        <v xml:space="preserve"> </v>
      </c>
      <c r="C60" s="299" t="str">
        <f>IF('S. Listesi'!G57=0," ",'S. Listesi'!G57)</f>
        <v xml:space="preserve"> </v>
      </c>
      <c r="D60" s="300"/>
      <c r="E60" s="301"/>
      <c r="F60" s="122"/>
      <c r="G60" s="122"/>
      <c r="H60" s="122"/>
      <c r="I60" s="122"/>
      <c r="J60" s="122"/>
      <c r="K60" s="122"/>
      <c r="L60" s="133"/>
      <c r="M60" s="122"/>
      <c r="N60" s="122"/>
      <c r="O60" s="122"/>
      <c r="P60" s="122"/>
      <c r="Q60" s="122"/>
      <c r="R60" s="122"/>
      <c r="S60" s="122"/>
      <c r="T60" s="122"/>
      <c r="U60" s="122"/>
      <c r="V60" s="122"/>
      <c r="W60" s="122"/>
      <c r="X60" s="122"/>
      <c r="Y60" s="122"/>
      <c r="Z60" s="149" t="str">
        <f t="shared" si="2"/>
        <v xml:space="preserve"> </v>
      </c>
      <c r="AA60" s="143"/>
    </row>
    <row r="61" spans="1:27" ht="12" customHeight="1" x14ac:dyDescent="0.25">
      <c r="A61" s="32" t="str">
        <f>'S. Listesi'!E58</f>
        <v xml:space="preserve"> </v>
      </c>
      <c r="B61" s="33" t="str">
        <f>IF('S. Listesi'!F58=0," ",'S. Listesi'!F58)</f>
        <v xml:space="preserve"> </v>
      </c>
      <c r="C61" s="299" t="str">
        <f>IF('S. Listesi'!G58=0," ",'S. Listesi'!G58)</f>
        <v xml:space="preserve"> </v>
      </c>
      <c r="D61" s="300"/>
      <c r="E61" s="301"/>
      <c r="F61" s="133"/>
      <c r="G61" s="133"/>
      <c r="H61" s="133"/>
      <c r="I61" s="133"/>
      <c r="J61" s="133"/>
      <c r="K61" s="133"/>
      <c r="L61" s="133"/>
      <c r="M61" s="133"/>
      <c r="N61" s="133"/>
      <c r="O61" s="133"/>
      <c r="P61" s="133"/>
      <c r="Q61" s="133"/>
      <c r="R61" s="133"/>
      <c r="S61" s="133"/>
      <c r="T61" s="133"/>
      <c r="U61" s="133"/>
      <c r="V61" s="133"/>
      <c r="W61" s="133"/>
      <c r="X61" s="133"/>
      <c r="Y61" s="133"/>
      <c r="Z61" s="149" t="str">
        <f t="shared" si="2"/>
        <v xml:space="preserve"> </v>
      </c>
      <c r="AA61" s="143"/>
    </row>
    <row r="62" spans="1:27" ht="12" customHeight="1" x14ac:dyDescent="0.25">
      <c r="A62" s="32" t="str">
        <f>'S. Listesi'!E59</f>
        <v xml:space="preserve"> </v>
      </c>
      <c r="B62" s="33" t="str">
        <f>IF('S. Listesi'!F59=0," ",'S. Listesi'!F59)</f>
        <v xml:space="preserve"> </v>
      </c>
      <c r="C62" s="299" t="str">
        <f>IF('S. Listesi'!G59=0," ",'S. Listesi'!G59)</f>
        <v xml:space="preserve"> </v>
      </c>
      <c r="D62" s="300"/>
      <c r="E62" s="301"/>
      <c r="F62" s="122"/>
      <c r="G62" s="122"/>
      <c r="H62" s="122"/>
      <c r="I62" s="122"/>
      <c r="J62" s="122"/>
      <c r="K62" s="122"/>
      <c r="L62" s="133"/>
      <c r="M62" s="122"/>
      <c r="N62" s="122"/>
      <c r="O62" s="122"/>
      <c r="P62" s="122"/>
      <c r="Q62" s="122"/>
      <c r="R62" s="122"/>
      <c r="S62" s="122"/>
      <c r="T62" s="122"/>
      <c r="U62" s="122"/>
      <c r="V62" s="122"/>
      <c r="W62" s="122"/>
      <c r="X62" s="122"/>
      <c r="Y62" s="122"/>
      <c r="Z62" s="149" t="str">
        <f t="shared" si="2"/>
        <v xml:space="preserve"> </v>
      </c>
      <c r="AA62" s="143"/>
    </row>
    <row r="63" spans="1:27" ht="12" customHeight="1" x14ac:dyDescent="0.25">
      <c r="A63" s="32" t="str">
        <f>'S. Listesi'!E60</f>
        <v xml:space="preserve"> </v>
      </c>
      <c r="B63" s="33" t="str">
        <f>IF('S. Listesi'!F60=0," ",'S. Listesi'!F60)</f>
        <v xml:space="preserve"> </v>
      </c>
      <c r="C63" s="299" t="str">
        <f>IF('S. Listesi'!G60=0," ",'S. Listesi'!G60)</f>
        <v xml:space="preserve"> </v>
      </c>
      <c r="D63" s="300"/>
      <c r="E63" s="301"/>
      <c r="F63" s="122"/>
      <c r="G63" s="122"/>
      <c r="H63" s="122"/>
      <c r="I63" s="122"/>
      <c r="J63" s="122"/>
      <c r="K63" s="122"/>
      <c r="L63" s="122"/>
      <c r="M63" s="122"/>
      <c r="N63" s="122"/>
      <c r="O63" s="122"/>
      <c r="P63" s="122"/>
      <c r="Q63" s="122"/>
      <c r="R63" s="122"/>
      <c r="S63" s="122"/>
      <c r="T63" s="122"/>
      <c r="U63" s="122"/>
      <c r="V63" s="122"/>
      <c r="W63" s="122"/>
      <c r="X63" s="122"/>
      <c r="Y63" s="122"/>
      <c r="Z63" s="149" t="str">
        <f t="shared" si="2"/>
        <v xml:space="preserve"> </v>
      </c>
      <c r="AA63" s="143"/>
    </row>
    <row r="64" spans="1:27" ht="12" customHeight="1" x14ac:dyDescent="0.25">
      <c r="A64" s="32" t="str">
        <f>'S. Listesi'!E61</f>
        <v xml:space="preserve"> </v>
      </c>
      <c r="B64" s="33" t="str">
        <f>IF('S. Listesi'!F61=0," ",'S. Listesi'!F61)</f>
        <v xml:space="preserve"> </v>
      </c>
      <c r="C64" s="299" t="str">
        <f>IF('S. Listesi'!G61=0," ",'S. Listesi'!G61)</f>
        <v xml:space="preserve"> </v>
      </c>
      <c r="D64" s="300"/>
      <c r="E64" s="301"/>
      <c r="F64" s="133"/>
      <c r="G64" s="133"/>
      <c r="H64" s="133"/>
      <c r="I64" s="133"/>
      <c r="J64" s="133"/>
      <c r="K64" s="133"/>
      <c r="L64" s="133"/>
      <c r="M64" s="133"/>
      <c r="N64" s="133"/>
      <c r="O64" s="133"/>
      <c r="P64" s="133"/>
      <c r="Q64" s="133"/>
      <c r="R64" s="133"/>
      <c r="S64" s="133"/>
      <c r="T64" s="133"/>
      <c r="U64" s="133"/>
      <c r="V64" s="133"/>
      <c r="W64" s="133"/>
      <c r="X64" s="133"/>
      <c r="Y64" s="133"/>
      <c r="Z64" s="149" t="str">
        <f t="shared" si="2"/>
        <v xml:space="preserve"> </v>
      </c>
      <c r="AA64" s="143"/>
    </row>
    <row r="65" spans="1:27" ht="12" customHeight="1" x14ac:dyDescent="0.25">
      <c r="A65" s="32" t="str">
        <f>'S. Listesi'!E62</f>
        <v xml:space="preserve"> </v>
      </c>
      <c r="B65" s="33" t="str">
        <f>IF('S. Listesi'!F62=0," ",'S. Listesi'!F62)</f>
        <v xml:space="preserve"> </v>
      </c>
      <c r="C65" s="299" t="str">
        <f>IF('S. Listesi'!G62=0," ",'S. Listesi'!G62)</f>
        <v xml:space="preserve"> </v>
      </c>
      <c r="D65" s="300"/>
      <c r="E65" s="301"/>
      <c r="F65" s="122"/>
      <c r="G65" s="122"/>
      <c r="H65" s="122"/>
      <c r="I65" s="122"/>
      <c r="J65" s="122"/>
      <c r="K65" s="122"/>
      <c r="L65" s="122"/>
      <c r="M65" s="122"/>
      <c r="N65" s="122"/>
      <c r="O65" s="122"/>
      <c r="P65" s="122"/>
      <c r="Q65" s="122"/>
      <c r="R65" s="122"/>
      <c r="S65" s="122"/>
      <c r="T65" s="122"/>
      <c r="U65" s="122"/>
      <c r="V65" s="122"/>
      <c r="W65" s="122"/>
      <c r="X65" s="122"/>
      <c r="Y65" s="122"/>
      <c r="Z65" s="149" t="str">
        <f t="shared" si="2"/>
        <v xml:space="preserve"> </v>
      </c>
      <c r="AA65" s="143"/>
    </row>
    <row r="66" spans="1:27" ht="12" customHeight="1" x14ac:dyDescent="0.25">
      <c r="A66" s="32" t="str">
        <f>'S. Listesi'!E63</f>
        <v xml:space="preserve"> </v>
      </c>
      <c r="B66" s="33" t="str">
        <f>IF('S. Listesi'!F63=0," ",'S. Listesi'!F63)</f>
        <v xml:space="preserve"> </v>
      </c>
      <c r="C66" s="299" t="str">
        <f>IF('S. Listesi'!G63=0," ",'S. Listesi'!G63)</f>
        <v xml:space="preserve"> </v>
      </c>
      <c r="D66" s="300"/>
      <c r="E66" s="301"/>
      <c r="F66" s="133"/>
      <c r="G66" s="133"/>
      <c r="H66" s="133"/>
      <c r="I66" s="133"/>
      <c r="J66" s="133"/>
      <c r="K66" s="133"/>
      <c r="L66" s="133"/>
      <c r="M66" s="133"/>
      <c r="N66" s="133"/>
      <c r="O66" s="133"/>
      <c r="P66" s="133"/>
      <c r="Q66" s="133"/>
      <c r="R66" s="133"/>
      <c r="S66" s="133"/>
      <c r="T66" s="133"/>
      <c r="U66" s="133"/>
      <c r="V66" s="133"/>
      <c r="W66" s="133"/>
      <c r="X66" s="133"/>
      <c r="Y66" s="133"/>
      <c r="Z66" s="149" t="str">
        <f t="shared" si="2"/>
        <v xml:space="preserve"> </v>
      </c>
      <c r="AA66" s="143"/>
    </row>
    <row r="67" spans="1:27" ht="12" customHeight="1" x14ac:dyDescent="0.25">
      <c r="A67" s="32" t="str">
        <f>'S. Listesi'!E64</f>
        <v xml:space="preserve"> </v>
      </c>
      <c r="B67" s="33" t="str">
        <f>IF('S. Listesi'!F64=0," ",'S. Listesi'!F64)</f>
        <v xml:space="preserve"> </v>
      </c>
      <c r="C67" s="299" t="str">
        <f>IF('S. Listesi'!G64=0," ",'S. Listesi'!G64)</f>
        <v xml:space="preserve"> </v>
      </c>
      <c r="D67" s="300"/>
      <c r="E67" s="301"/>
      <c r="F67" s="122"/>
      <c r="G67" s="122"/>
      <c r="H67" s="122"/>
      <c r="I67" s="122"/>
      <c r="J67" s="122"/>
      <c r="K67" s="122"/>
      <c r="L67" s="122"/>
      <c r="M67" s="122"/>
      <c r="N67" s="122"/>
      <c r="O67" s="122"/>
      <c r="P67" s="122"/>
      <c r="Q67" s="122"/>
      <c r="R67" s="122"/>
      <c r="S67" s="122"/>
      <c r="T67" s="122"/>
      <c r="U67" s="122"/>
      <c r="V67" s="122"/>
      <c r="W67" s="122"/>
      <c r="X67" s="122"/>
      <c r="Y67" s="122"/>
      <c r="Z67" s="149" t="str">
        <f t="shared" si="2"/>
        <v xml:space="preserve"> </v>
      </c>
      <c r="AA67" s="143"/>
    </row>
    <row r="68" spans="1:27" ht="12" customHeight="1" x14ac:dyDescent="0.25">
      <c r="A68" s="32" t="str">
        <f>'S. Listesi'!E65</f>
        <v xml:space="preserve"> </v>
      </c>
      <c r="B68" s="33" t="str">
        <f>IF('S. Listesi'!F65=0," ",'S. Listesi'!F65)</f>
        <v xml:space="preserve"> </v>
      </c>
      <c r="C68" s="299" t="str">
        <f>IF('S. Listesi'!G65=0," ",'S. Listesi'!G65)</f>
        <v xml:space="preserve"> </v>
      </c>
      <c r="D68" s="300"/>
      <c r="E68" s="301"/>
      <c r="F68" s="133"/>
      <c r="G68" s="133"/>
      <c r="H68" s="133"/>
      <c r="I68" s="133"/>
      <c r="J68" s="133"/>
      <c r="K68" s="133"/>
      <c r="L68" s="133"/>
      <c r="M68" s="133"/>
      <c r="N68" s="133"/>
      <c r="O68" s="133"/>
      <c r="P68" s="133"/>
      <c r="Q68" s="133"/>
      <c r="R68" s="133"/>
      <c r="S68" s="133"/>
      <c r="T68" s="133"/>
      <c r="U68" s="133"/>
      <c r="V68" s="133"/>
      <c r="W68" s="133"/>
      <c r="X68" s="133"/>
      <c r="Y68" s="133"/>
      <c r="Z68" s="149" t="str">
        <f t="shared" si="2"/>
        <v xml:space="preserve"> </v>
      </c>
      <c r="AA68" s="143"/>
    </row>
    <row r="69" spans="1:27" ht="12" customHeight="1" x14ac:dyDescent="0.25">
      <c r="A69" s="32" t="str">
        <f>'S. Listesi'!E66</f>
        <v xml:space="preserve"> </v>
      </c>
      <c r="B69" s="33" t="str">
        <f>IF('S. Listesi'!F66=0," ",'S. Listesi'!F66)</f>
        <v xml:space="preserve"> </v>
      </c>
      <c r="C69" s="299" t="str">
        <f>IF('S. Listesi'!G66=0," ",'S. Listesi'!G66)</f>
        <v xml:space="preserve"> </v>
      </c>
      <c r="D69" s="300"/>
      <c r="E69" s="301"/>
      <c r="F69" s="122"/>
      <c r="G69" s="122"/>
      <c r="H69" s="122"/>
      <c r="I69" s="122"/>
      <c r="J69" s="122"/>
      <c r="K69" s="122"/>
      <c r="L69" s="122"/>
      <c r="M69" s="122"/>
      <c r="N69" s="122"/>
      <c r="O69" s="122"/>
      <c r="P69" s="122"/>
      <c r="Q69" s="122"/>
      <c r="R69" s="122"/>
      <c r="S69" s="122"/>
      <c r="T69" s="122"/>
      <c r="U69" s="122"/>
      <c r="V69" s="122"/>
      <c r="W69" s="122"/>
      <c r="X69" s="122"/>
      <c r="Y69" s="122"/>
      <c r="Z69" s="149" t="str">
        <f t="shared" si="2"/>
        <v xml:space="preserve"> </v>
      </c>
      <c r="AA69" s="143"/>
    </row>
    <row r="70" spans="1:27" ht="12" customHeight="1" x14ac:dyDescent="0.25">
      <c r="A70" s="32" t="str">
        <f>'S. Listesi'!E67</f>
        <v xml:space="preserve"> </v>
      </c>
      <c r="B70" s="33" t="str">
        <f>IF('S. Listesi'!F67=0," ",'S. Listesi'!F67)</f>
        <v xml:space="preserve"> </v>
      </c>
      <c r="C70" s="299" t="str">
        <f>IF('S. Listesi'!G67=0," ",'S. Listesi'!G67)</f>
        <v xml:space="preserve"> </v>
      </c>
      <c r="D70" s="300"/>
      <c r="E70" s="301"/>
      <c r="F70" s="133"/>
      <c r="G70" s="133"/>
      <c r="H70" s="133"/>
      <c r="I70" s="133"/>
      <c r="J70" s="133"/>
      <c r="K70" s="133"/>
      <c r="L70" s="133"/>
      <c r="M70" s="133"/>
      <c r="N70" s="133"/>
      <c r="O70" s="133"/>
      <c r="P70" s="133"/>
      <c r="Q70" s="133"/>
      <c r="R70" s="133"/>
      <c r="S70" s="133"/>
      <c r="T70" s="133"/>
      <c r="U70" s="133"/>
      <c r="V70" s="133"/>
      <c r="W70" s="133"/>
      <c r="X70" s="133"/>
      <c r="Y70" s="133"/>
      <c r="Z70" s="149" t="str">
        <f t="shared" si="2"/>
        <v xml:space="preserve"> </v>
      </c>
      <c r="AA70" s="143"/>
    </row>
    <row r="71" spans="1:27" ht="12" customHeight="1" x14ac:dyDescent="0.25">
      <c r="A71" s="32" t="str">
        <f>'S. Listesi'!E68</f>
        <v xml:space="preserve"> </v>
      </c>
      <c r="B71" s="33" t="str">
        <f>IF('S. Listesi'!F68=0," ",'S. Listesi'!F68)</f>
        <v xml:space="preserve"> </v>
      </c>
      <c r="C71" s="299" t="str">
        <f>IF('S. Listesi'!G68=0," ",'S. Listesi'!G68)</f>
        <v xml:space="preserve"> </v>
      </c>
      <c r="D71" s="300"/>
      <c r="E71" s="301"/>
      <c r="F71" s="122"/>
      <c r="G71" s="122"/>
      <c r="H71" s="122"/>
      <c r="I71" s="122"/>
      <c r="J71" s="122"/>
      <c r="K71" s="122"/>
      <c r="L71" s="133"/>
      <c r="M71" s="122"/>
      <c r="N71" s="122"/>
      <c r="O71" s="122"/>
      <c r="P71" s="122"/>
      <c r="Q71" s="122"/>
      <c r="R71" s="122"/>
      <c r="S71" s="122"/>
      <c r="T71" s="122"/>
      <c r="U71" s="122"/>
      <c r="V71" s="122"/>
      <c r="W71" s="122"/>
      <c r="X71" s="122"/>
      <c r="Y71" s="122"/>
      <c r="Z71" s="149" t="str">
        <f t="shared" ref="Z71:Z75" si="3">IF(COUNTBLANK(F71:Y71)=COLUMNS(F71:Y71)," ",IF(SUM(F71:Y71)=0,0,SUM(F71:Y71)))</f>
        <v xml:space="preserve"> </v>
      </c>
      <c r="AA71" s="143"/>
    </row>
    <row r="72" spans="1:27" ht="12" customHeight="1" x14ac:dyDescent="0.25">
      <c r="A72" s="32" t="str">
        <f>'S. Listesi'!E69</f>
        <v xml:space="preserve"> </v>
      </c>
      <c r="B72" s="33" t="str">
        <f>IF('S. Listesi'!F69=0," ",'S. Listesi'!F69)</f>
        <v xml:space="preserve"> </v>
      </c>
      <c r="C72" s="299" t="str">
        <f>IF('S. Listesi'!G69=0," ",'S. Listesi'!G69)</f>
        <v xml:space="preserve"> </v>
      </c>
      <c r="D72" s="300"/>
      <c r="E72" s="301"/>
      <c r="F72" s="133"/>
      <c r="G72" s="133"/>
      <c r="H72" s="133"/>
      <c r="I72" s="133"/>
      <c r="J72" s="133"/>
      <c r="K72" s="133"/>
      <c r="L72" s="133"/>
      <c r="M72" s="133"/>
      <c r="N72" s="133"/>
      <c r="O72" s="133"/>
      <c r="P72" s="133"/>
      <c r="Q72" s="133"/>
      <c r="R72" s="133"/>
      <c r="S72" s="133"/>
      <c r="T72" s="133"/>
      <c r="U72" s="133"/>
      <c r="V72" s="133"/>
      <c r="W72" s="133"/>
      <c r="X72" s="133"/>
      <c r="Y72" s="133"/>
      <c r="Z72" s="149" t="str">
        <f t="shared" si="3"/>
        <v xml:space="preserve"> </v>
      </c>
      <c r="AA72" s="143"/>
    </row>
    <row r="73" spans="1:27" ht="12" customHeight="1" x14ac:dyDescent="0.25">
      <c r="A73" s="32" t="str">
        <f>'S. Listesi'!E70</f>
        <v xml:space="preserve"> </v>
      </c>
      <c r="B73" s="33" t="str">
        <f>IF('S. Listesi'!F70=0," ",'S. Listesi'!F70)</f>
        <v xml:space="preserve"> </v>
      </c>
      <c r="C73" s="299" t="str">
        <f>IF('S. Listesi'!G70=0," ",'S. Listesi'!G70)</f>
        <v xml:space="preserve"> </v>
      </c>
      <c r="D73" s="300"/>
      <c r="E73" s="301"/>
      <c r="F73" s="122"/>
      <c r="G73" s="122"/>
      <c r="H73" s="122"/>
      <c r="I73" s="122"/>
      <c r="J73" s="122"/>
      <c r="K73" s="122"/>
      <c r="L73" s="133"/>
      <c r="M73" s="122"/>
      <c r="N73" s="122"/>
      <c r="O73" s="122"/>
      <c r="P73" s="122"/>
      <c r="Q73" s="122"/>
      <c r="R73" s="122"/>
      <c r="S73" s="122"/>
      <c r="T73" s="122"/>
      <c r="U73" s="122"/>
      <c r="V73" s="122"/>
      <c r="W73" s="122"/>
      <c r="X73" s="122"/>
      <c r="Y73" s="122"/>
      <c r="Z73" s="149" t="str">
        <f t="shared" si="3"/>
        <v xml:space="preserve"> </v>
      </c>
      <c r="AA73" s="143"/>
    </row>
    <row r="74" spans="1:27" ht="12" customHeight="1" x14ac:dyDescent="0.25">
      <c r="A74" s="32" t="str">
        <f>'S. Listesi'!E71</f>
        <v xml:space="preserve"> </v>
      </c>
      <c r="B74" s="33" t="str">
        <f>IF('S. Listesi'!F71=0," ",'S. Listesi'!F71)</f>
        <v xml:space="preserve"> </v>
      </c>
      <c r="C74" s="299" t="str">
        <f>IF('S. Listesi'!G71=0," ",'S. Listesi'!G71)</f>
        <v xml:space="preserve"> </v>
      </c>
      <c r="D74" s="300"/>
      <c r="E74" s="301"/>
      <c r="F74" s="122"/>
      <c r="G74" s="122"/>
      <c r="H74" s="122"/>
      <c r="I74" s="122"/>
      <c r="J74" s="122"/>
      <c r="K74" s="122"/>
      <c r="L74" s="122"/>
      <c r="M74" s="122"/>
      <c r="N74" s="122"/>
      <c r="O74" s="122"/>
      <c r="P74" s="122"/>
      <c r="Q74" s="122"/>
      <c r="R74" s="122"/>
      <c r="S74" s="122"/>
      <c r="T74" s="122"/>
      <c r="U74" s="122"/>
      <c r="V74" s="122"/>
      <c r="W74" s="122"/>
      <c r="X74" s="122"/>
      <c r="Y74" s="122"/>
      <c r="Z74" s="149" t="str">
        <f t="shared" si="3"/>
        <v xml:space="preserve"> </v>
      </c>
      <c r="AA74" s="143"/>
    </row>
    <row r="75" spans="1:27" ht="12" customHeight="1" x14ac:dyDescent="0.25">
      <c r="A75" s="32" t="str">
        <f>'S. Listesi'!E72</f>
        <v xml:space="preserve"> </v>
      </c>
      <c r="B75" s="33" t="str">
        <f>IF('S. Listesi'!F72=0," ",'S. Listesi'!F72)</f>
        <v xml:space="preserve"> </v>
      </c>
      <c r="C75" s="299" t="str">
        <f>IF('S. Listesi'!G72=0," ",'S. Listesi'!G72)</f>
        <v xml:space="preserve"> </v>
      </c>
      <c r="D75" s="300"/>
      <c r="E75" s="301"/>
      <c r="F75" s="133"/>
      <c r="G75" s="133"/>
      <c r="H75" s="133"/>
      <c r="I75" s="133"/>
      <c r="J75" s="133"/>
      <c r="K75" s="133"/>
      <c r="L75" s="133"/>
      <c r="M75" s="133"/>
      <c r="N75" s="133"/>
      <c r="O75" s="133"/>
      <c r="P75" s="133"/>
      <c r="Q75" s="133"/>
      <c r="R75" s="133"/>
      <c r="S75" s="133"/>
      <c r="T75" s="133"/>
      <c r="U75" s="133"/>
      <c r="V75" s="133"/>
      <c r="W75" s="133"/>
      <c r="X75" s="133"/>
      <c r="Y75" s="133"/>
      <c r="Z75" s="149" t="str">
        <f t="shared" si="3"/>
        <v xml:space="preserve"> </v>
      </c>
      <c r="AA75" s="143"/>
    </row>
    <row r="76" spans="1:27" ht="12" customHeight="1" x14ac:dyDescent="0.25">
      <c r="A76" s="32" t="str">
        <f>'S. Listesi'!E73</f>
        <v xml:space="preserve"> </v>
      </c>
      <c r="B76" s="33" t="str">
        <f>IF('S. Listesi'!F73=0," ",'S. Listesi'!F73)</f>
        <v xml:space="preserve"> </v>
      </c>
      <c r="C76" s="299" t="str">
        <f>IF('S. Listesi'!G73=0," ",'S. Listesi'!G73)</f>
        <v xml:space="preserve"> </v>
      </c>
      <c r="D76" s="300"/>
      <c r="E76" s="301"/>
      <c r="F76" s="122"/>
      <c r="G76" s="122"/>
      <c r="H76" s="122"/>
      <c r="I76" s="122"/>
      <c r="J76" s="122"/>
      <c r="K76" s="122"/>
      <c r="L76" s="122"/>
      <c r="M76" s="122"/>
      <c r="N76" s="122"/>
      <c r="O76" s="122"/>
      <c r="P76" s="122"/>
      <c r="Q76" s="122"/>
      <c r="R76" s="122"/>
      <c r="S76" s="122"/>
      <c r="T76" s="122"/>
      <c r="U76" s="122"/>
      <c r="V76" s="122"/>
      <c r="W76" s="122"/>
      <c r="X76" s="122"/>
      <c r="Y76" s="122"/>
      <c r="Z76" s="149" t="str">
        <f t="shared" ref="Z76:Z117" si="4">IF(COUNTBLANK(F76:Y76)=COLUMNS(F76:Y76)," ",IF(SUM(F76:Y76)=0,0,SUM(F76:Y76)))</f>
        <v xml:space="preserve"> </v>
      </c>
      <c r="AA76" s="143"/>
    </row>
    <row r="77" spans="1:27" ht="12" customHeight="1" x14ac:dyDescent="0.25">
      <c r="A77" s="32" t="str">
        <f>'S. Listesi'!E74</f>
        <v xml:space="preserve"> </v>
      </c>
      <c r="B77" s="33" t="str">
        <f>IF('S. Listesi'!F74=0," ",'S. Listesi'!F74)</f>
        <v xml:space="preserve"> </v>
      </c>
      <c r="C77" s="299" t="str">
        <f>IF('S. Listesi'!G74=0," ",'S. Listesi'!G74)</f>
        <v xml:space="preserve"> </v>
      </c>
      <c r="D77" s="300"/>
      <c r="E77" s="301"/>
      <c r="F77" s="133"/>
      <c r="G77" s="133"/>
      <c r="H77" s="133"/>
      <c r="I77" s="133"/>
      <c r="J77" s="133"/>
      <c r="K77" s="133"/>
      <c r="L77" s="133"/>
      <c r="M77" s="133"/>
      <c r="N77" s="133"/>
      <c r="O77" s="133"/>
      <c r="P77" s="133"/>
      <c r="Q77" s="133"/>
      <c r="R77" s="133"/>
      <c r="S77" s="133"/>
      <c r="T77" s="133"/>
      <c r="U77" s="133"/>
      <c r="V77" s="133"/>
      <c r="W77" s="133"/>
      <c r="X77" s="133"/>
      <c r="Y77" s="133"/>
      <c r="Z77" s="149" t="str">
        <f t="shared" si="4"/>
        <v xml:space="preserve"> </v>
      </c>
      <c r="AA77" s="143"/>
    </row>
    <row r="78" spans="1:27" ht="12" customHeight="1" x14ac:dyDescent="0.25">
      <c r="A78" s="32" t="str">
        <f>'S. Listesi'!E75</f>
        <v xml:space="preserve"> </v>
      </c>
      <c r="B78" s="33" t="str">
        <f>IF('S. Listesi'!F75=0," ",'S. Listesi'!F75)</f>
        <v xml:space="preserve"> </v>
      </c>
      <c r="C78" s="299" t="str">
        <f>IF('S. Listesi'!G75=0," ",'S. Listesi'!G75)</f>
        <v xml:space="preserve"> </v>
      </c>
      <c r="D78" s="300"/>
      <c r="E78" s="301"/>
      <c r="F78" s="122"/>
      <c r="G78" s="122"/>
      <c r="H78" s="122"/>
      <c r="I78" s="122"/>
      <c r="J78" s="122"/>
      <c r="K78" s="122"/>
      <c r="L78" s="122"/>
      <c r="M78" s="122"/>
      <c r="N78" s="122"/>
      <c r="O78" s="122"/>
      <c r="P78" s="122"/>
      <c r="Q78" s="122"/>
      <c r="R78" s="122"/>
      <c r="S78" s="122"/>
      <c r="T78" s="122"/>
      <c r="U78" s="122"/>
      <c r="V78" s="122"/>
      <c r="W78" s="122"/>
      <c r="X78" s="122"/>
      <c r="Y78" s="122"/>
      <c r="Z78" s="149" t="str">
        <f t="shared" si="4"/>
        <v xml:space="preserve"> </v>
      </c>
      <c r="AA78" s="143"/>
    </row>
    <row r="79" spans="1:27" ht="12" customHeight="1" x14ac:dyDescent="0.25">
      <c r="A79" s="32" t="str">
        <f>'S. Listesi'!E76</f>
        <v xml:space="preserve"> </v>
      </c>
      <c r="B79" s="33" t="str">
        <f>IF('S. Listesi'!F76=0," ",'S. Listesi'!F76)</f>
        <v xml:space="preserve"> </v>
      </c>
      <c r="C79" s="299" t="str">
        <f>IF('S. Listesi'!G76=0," ",'S. Listesi'!G76)</f>
        <v xml:space="preserve"> </v>
      </c>
      <c r="D79" s="300"/>
      <c r="E79" s="301"/>
      <c r="F79" s="133"/>
      <c r="G79" s="133"/>
      <c r="H79" s="133"/>
      <c r="I79" s="133"/>
      <c r="J79" s="133"/>
      <c r="K79" s="133"/>
      <c r="L79" s="133"/>
      <c r="M79" s="133"/>
      <c r="N79" s="133"/>
      <c r="O79" s="133"/>
      <c r="P79" s="133"/>
      <c r="Q79" s="133"/>
      <c r="R79" s="133"/>
      <c r="S79" s="133"/>
      <c r="T79" s="133"/>
      <c r="U79" s="133"/>
      <c r="V79" s="133"/>
      <c r="W79" s="133"/>
      <c r="X79" s="133"/>
      <c r="Y79" s="133"/>
      <c r="Z79" s="149" t="str">
        <f t="shared" si="4"/>
        <v xml:space="preserve"> </v>
      </c>
      <c r="AA79" s="143"/>
    </row>
    <row r="80" spans="1:27" ht="12" customHeight="1" x14ac:dyDescent="0.25">
      <c r="A80" s="32" t="str">
        <f>'S. Listesi'!E77</f>
        <v xml:space="preserve"> </v>
      </c>
      <c r="B80" s="33" t="str">
        <f>IF('S. Listesi'!F77=0," ",'S. Listesi'!F77)</f>
        <v xml:space="preserve"> </v>
      </c>
      <c r="C80" s="299" t="str">
        <f>IF('S. Listesi'!G77=0," ",'S. Listesi'!G77)</f>
        <v xml:space="preserve"> </v>
      </c>
      <c r="D80" s="300"/>
      <c r="E80" s="301"/>
      <c r="F80" s="122"/>
      <c r="G80" s="122"/>
      <c r="H80" s="122"/>
      <c r="I80" s="122"/>
      <c r="J80" s="122"/>
      <c r="K80" s="122"/>
      <c r="L80" s="122"/>
      <c r="M80" s="122"/>
      <c r="N80" s="122"/>
      <c r="O80" s="122"/>
      <c r="P80" s="122"/>
      <c r="Q80" s="122"/>
      <c r="R80" s="122"/>
      <c r="S80" s="122"/>
      <c r="T80" s="122"/>
      <c r="U80" s="122"/>
      <c r="V80" s="122"/>
      <c r="W80" s="122"/>
      <c r="X80" s="122"/>
      <c r="Y80" s="122"/>
      <c r="Z80" s="149" t="str">
        <f t="shared" si="4"/>
        <v xml:space="preserve"> </v>
      </c>
      <c r="AA80" s="143"/>
    </row>
    <row r="81" spans="1:27" ht="12" customHeight="1" x14ac:dyDescent="0.25">
      <c r="A81" s="32" t="str">
        <f>'S. Listesi'!E78</f>
        <v xml:space="preserve"> </v>
      </c>
      <c r="B81" s="33" t="str">
        <f>IF('S. Listesi'!F78=0," ",'S. Listesi'!F78)</f>
        <v xml:space="preserve"> </v>
      </c>
      <c r="C81" s="299" t="str">
        <f>IF('S. Listesi'!G78=0," ",'S. Listesi'!G78)</f>
        <v xml:space="preserve"> </v>
      </c>
      <c r="D81" s="300"/>
      <c r="E81" s="301"/>
      <c r="F81" s="133"/>
      <c r="G81" s="133"/>
      <c r="H81" s="133"/>
      <c r="I81" s="133"/>
      <c r="J81" s="133"/>
      <c r="K81" s="133"/>
      <c r="L81" s="133"/>
      <c r="M81" s="133"/>
      <c r="N81" s="133"/>
      <c r="O81" s="133"/>
      <c r="P81" s="133"/>
      <c r="Q81" s="133"/>
      <c r="R81" s="133"/>
      <c r="S81" s="133"/>
      <c r="T81" s="133"/>
      <c r="U81" s="133"/>
      <c r="V81" s="133"/>
      <c r="W81" s="133"/>
      <c r="X81" s="133"/>
      <c r="Y81" s="133"/>
      <c r="Z81" s="149" t="str">
        <f t="shared" si="4"/>
        <v xml:space="preserve"> </v>
      </c>
      <c r="AA81" s="143"/>
    </row>
    <row r="82" spans="1:27" ht="12" customHeight="1" x14ac:dyDescent="0.25">
      <c r="A82" s="32" t="str">
        <f>'S. Listesi'!E79</f>
        <v xml:space="preserve"> </v>
      </c>
      <c r="B82" s="33" t="str">
        <f>IF('S. Listesi'!F79=0," ",'S. Listesi'!F79)</f>
        <v xml:space="preserve"> </v>
      </c>
      <c r="C82" s="299" t="str">
        <f>IF('S. Listesi'!G79=0," ",'S. Listesi'!G79)</f>
        <v xml:space="preserve"> </v>
      </c>
      <c r="D82" s="300"/>
      <c r="E82" s="301"/>
      <c r="F82" s="122"/>
      <c r="G82" s="122"/>
      <c r="H82" s="122"/>
      <c r="I82" s="122"/>
      <c r="J82" s="122"/>
      <c r="K82" s="122"/>
      <c r="L82" s="133"/>
      <c r="M82" s="122"/>
      <c r="N82" s="122"/>
      <c r="O82" s="122"/>
      <c r="P82" s="122"/>
      <c r="Q82" s="122"/>
      <c r="R82" s="122"/>
      <c r="S82" s="122"/>
      <c r="T82" s="122"/>
      <c r="U82" s="122"/>
      <c r="V82" s="122"/>
      <c r="W82" s="122"/>
      <c r="X82" s="122"/>
      <c r="Y82" s="122"/>
      <c r="Z82" s="149" t="str">
        <f t="shared" si="4"/>
        <v xml:space="preserve"> </v>
      </c>
      <c r="AA82" s="143"/>
    </row>
    <row r="83" spans="1:27" ht="12" customHeight="1" x14ac:dyDescent="0.25">
      <c r="A83" s="32" t="str">
        <f>'S. Listesi'!E80</f>
        <v xml:space="preserve"> </v>
      </c>
      <c r="B83" s="33" t="str">
        <f>IF('S. Listesi'!F80=0," ",'S. Listesi'!F80)</f>
        <v xml:space="preserve"> </v>
      </c>
      <c r="C83" s="299" t="str">
        <f>IF('S. Listesi'!G80=0," ",'S. Listesi'!G80)</f>
        <v xml:space="preserve"> </v>
      </c>
      <c r="D83" s="300"/>
      <c r="E83" s="301"/>
      <c r="F83" s="133"/>
      <c r="G83" s="133"/>
      <c r="H83" s="133"/>
      <c r="I83" s="133"/>
      <c r="J83" s="133"/>
      <c r="K83" s="133"/>
      <c r="L83" s="133"/>
      <c r="M83" s="133"/>
      <c r="N83" s="133"/>
      <c r="O83" s="133"/>
      <c r="P83" s="133"/>
      <c r="Q83" s="133"/>
      <c r="R83" s="133"/>
      <c r="S83" s="133"/>
      <c r="T83" s="133"/>
      <c r="U83" s="133"/>
      <c r="V83" s="133"/>
      <c r="W83" s="133"/>
      <c r="X83" s="133"/>
      <c r="Y83" s="133"/>
      <c r="Z83" s="149" t="str">
        <f t="shared" si="4"/>
        <v xml:space="preserve"> </v>
      </c>
      <c r="AA83" s="143"/>
    </row>
    <row r="84" spans="1:27" ht="12" customHeight="1" x14ac:dyDescent="0.25">
      <c r="A84" s="32" t="str">
        <f>'S. Listesi'!E81</f>
        <v xml:space="preserve"> </v>
      </c>
      <c r="B84" s="33" t="str">
        <f>IF('S. Listesi'!F81=0," ",'S. Listesi'!F81)</f>
        <v xml:space="preserve"> </v>
      </c>
      <c r="C84" s="299" t="str">
        <f>IF('S. Listesi'!G81=0," ",'S. Listesi'!G81)</f>
        <v xml:space="preserve"> </v>
      </c>
      <c r="D84" s="300"/>
      <c r="E84" s="301"/>
      <c r="F84" s="122"/>
      <c r="G84" s="122"/>
      <c r="H84" s="122"/>
      <c r="I84" s="122"/>
      <c r="J84" s="122"/>
      <c r="K84" s="122"/>
      <c r="L84" s="133"/>
      <c r="M84" s="122"/>
      <c r="N84" s="122"/>
      <c r="O84" s="122"/>
      <c r="P84" s="122"/>
      <c r="Q84" s="122"/>
      <c r="R84" s="122"/>
      <c r="S84" s="122"/>
      <c r="T84" s="122"/>
      <c r="U84" s="122"/>
      <c r="V84" s="122"/>
      <c r="W84" s="122"/>
      <c r="X84" s="122"/>
      <c r="Y84" s="122"/>
      <c r="Z84" s="149" t="str">
        <f t="shared" si="4"/>
        <v xml:space="preserve"> </v>
      </c>
      <c r="AA84" s="143"/>
    </row>
    <row r="85" spans="1:27" ht="12" customHeight="1" x14ac:dyDescent="0.25">
      <c r="A85" s="32" t="str">
        <f>'S. Listesi'!E82</f>
        <v xml:space="preserve"> </v>
      </c>
      <c r="B85" s="33" t="str">
        <f>IF('S. Listesi'!F82=0," ",'S. Listesi'!F82)</f>
        <v xml:space="preserve"> </v>
      </c>
      <c r="C85" s="299" t="str">
        <f>IF('S. Listesi'!G82=0," ",'S. Listesi'!G82)</f>
        <v xml:space="preserve"> </v>
      </c>
      <c r="D85" s="300"/>
      <c r="E85" s="301"/>
      <c r="F85" s="122"/>
      <c r="G85" s="122"/>
      <c r="H85" s="122"/>
      <c r="I85" s="122"/>
      <c r="J85" s="122"/>
      <c r="K85" s="122"/>
      <c r="L85" s="122"/>
      <c r="M85" s="122"/>
      <c r="N85" s="122"/>
      <c r="O85" s="122"/>
      <c r="P85" s="122"/>
      <c r="Q85" s="122"/>
      <c r="R85" s="122"/>
      <c r="S85" s="122"/>
      <c r="T85" s="122"/>
      <c r="U85" s="122"/>
      <c r="V85" s="122"/>
      <c r="W85" s="122"/>
      <c r="X85" s="122"/>
      <c r="Y85" s="122"/>
      <c r="Z85" s="149" t="str">
        <f t="shared" si="4"/>
        <v xml:space="preserve"> </v>
      </c>
      <c r="AA85" s="143"/>
    </row>
    <row r="86" spans="1:27" ht="12" customHeight="1" x14ac:dyDescent="0.25">
      <c r="A86" s="32" t="str">
        <f>'S. Listesi'!E83</f>
        <v xml:space="preserve"> </v>
      </c>
      <c r="B86" s="33" t="str">
        <f>IF('S. Listesi'!F83=0," ",'S. Listesi'!F83)</f>
        <v xml:space="preserve"> </v>
      </c>
      <c r="C86" s="299" t="str">
        <f>IF('S. Listesi'!G83=0," ",'S. Listesi'!G83)</f>
        <v xml:space="preserve"> </v>
      </c>
      <c r="D86" s="300"/>
      <c r="E86" s="301"/>
      <c r="F86" s="133"/>
      <c r="G86" s="133"/>
      <c r="H86" s="133"/>
      <c r="I86" s="133"/>
      <c r="J86" s="133"/>
      <c r="K86" s="133"/>
      <c r="L86" s="133"/>
      <c r="M86" s="133"/>
      <c r="N86" s="133"/>
      <c r="O86" s="133"/>
      <c r="P86" s="133"/>
      <c r="Q86" s="133"/>
      <c r="R86" s="133"/>
      <c r="S86" s="133"/>
      <c r="T86" s="133"/>
      <c r="U86" s="133"/>
      <c r="V86" s="133"/>
      <c r="W86" s="133"/>
      <c r="X86" s="133"/>
      <c r="Y86" s="133"/>
      <c r="Z86" s="149" t="str">
        <f t="shared" si="4"/>
        <v xml:space="preserve"> </v>
      </c>
      <c r="AA86" s="143"/>
    </row>
    <row r="87" spans="1:27" ht="12" customHeight="1" x14ac:dyDescent="0.25">
      <c r="A87" s="32" t="str">
        <f>'S. Listesi'!E84</f>
        <v xml:space="preserve"> </v>
      </c>
      <c r="B87" s="33" t="str">
        <f>IF('S. Listesi'!F84=0," ",'S. Listesi'!F84)</f>
        <v xml:space="preserve"> </v>
      </c>
      <c r="C87" s="299" t="str">
        <f>IF('S. Listesi'!G84=0," ",'S. Listesi'!G84)</f>
        <v xml:space="preserve"> </v>
      </c>
      <c r="D87" s="300"/>
      <c r="E87" s="301"/>
      <c r="F87" s="122"/>
      <c r="G87" s="122"/>
      <c r="H87" s="122"/>
      <c r="I87" s="122"/>
      <c r="J87" s="122"/>
      <c r="K87" s="122"/>
      <c r="L87" s="122"/>
      <c r="M87" s="122"/>
      <c r="N87" s="122"/>
      <c r="O87" s="122"/>
      <c r="P87" s="122"/>
      <c r="Q87" s="122"/>
      <c r="R87" s="122"/>
      <c r="S87" s="122"/>
      <c r="T87" s="122"/>
      <c r="U87" s="122"/>
      <c r="V87" s="122"/>
      <c r="W87" s="122"/>
      <c r="X87" s="122"/>
      <c r="Y87" s="122"/>
      <c r="Z87" s="149" t="str">
        <f t="shared" si="4"/>
        <v xml:space="preserve"> </v>
      </c>
      <c r="AA87" s="143"/>
    </row>
    <row r="88" spans="1:27" ht="12" customHeight="1" x14ac:dyDescent="0.25">
      <c r="A88" s="32" t="str">
        <f>'S. Listesi'!E85</f>
        <v xml:space="preserve"> </v>
      </c>
      <c r="B88" s="33" t="str">
        <f>IF('S. Listesi'!F85=0," ",'S. Listesi'!F85)</f>
        <v xml:space="preserve"> </v>
      </c>
      <c r="C88" s="299" t="str">
        <f>IF('S. Listesi'!G85=0," ",'S. Listesi'!G85)</f>
        <v xml:space="preserve"> </v>
      </c>
      <c r="D88" s="300"/>
      <c r="E88" s="301"/>
      <c r="F88" s="133"/>
      <c r="G88" s="133"/>
      <c r="H88" s="133"/>
      <c r="I88" s="133"/>
      <c r="J88" s="133"/>
      <c r="K88" s="133"/>
      <c r="L88" s="133"/>
      <c r="M88" s="133"/>
      <c r="N88" s="133"/>
      <c r="O88" s="133"/>
      <c r="P88" s="133"/>
      <c r="Q88" s="133"/>
      <c r="R88" s="133"/>
      <c r="S88" s="133"/>
      <c r="T88" s="133"/>
      <c r="U88" s="133"/>
      <c r="V88" s="133"/>
      <c r="W88" s="133"/>
      <c r="X88" s="133"/>
      <c r="Y88" s="133"/>
      <c r="Z88" s="149" t="str">
        <f t="shared" si="4"/>
        <v xml:space="preserve"> </v>
      </c>
      <c r="AA88" s="143"/>
    </row>
    <row r="89" spans="1:27" ht="12" customHeight="1" x14ac:dyDescent="0.25">
      <c r="A89" s="32" t="str">
        <f>'S. Listesi'!E86</f>
        <v xml:space="preserve"> </v>
      </c>
      <c r="B89" s="33" t="str">
        <f>IF('S. Listesi'!F86=0," ",'S. Listesi'!F86)</f>
        <v xml:space="preserve"> </v>
      </c>
      <c r="C89" s="299" t="str">
        <f>IF('S. Listesi'!G86=0," ",'S. Listesi'!G86)</f>
        <v xml:space="preserve"> </v>
      </c>
      <c r="D89" s="300"/>
      <c r="E89" s="301"/>
      <c r="F89" s="122"/>
      <c r="G89" s="122"/>
      <c r="H89" s="122"/>
      <c r="I89" s="122"/>
      <c r="J89" s="122"/>
      <c r="K89" s="122"/>
      <c r="L89" s="122"/>
      <c r="M89" s="122"/>
      <c r="N89" s="122"/>
      <c r="O89" s="122"/>
      <c r="P89" s="122"/>
      <c r="Q89" s="122"/>
      <c r="R89" s="122"/>
      <c r="S89" s="122"/>
      <c r="T89" s="122"/>
      <c r="U89" s="122"/>
      <c r="V89" s="122"/>
      <c r="W89" s="122"/>
      <c r="X89" s="122"/>
      <c r="Y89" s="122"/>
      <c r="Z89" s="149" t="str">
        <f t="shared" si="4"/>
        <v xml:space="preserve"> </v>
      </c>
      <c r="AA89" s="143"/>
    </row>
    <row r="90" spans="1:27" ht="12" customHeight="1" x14ac:dyDescent="0.25">
      <c r="A90" s="32" t="str">
        <f>'S. Listesi'!E87</f>
        <v xml:space="preserve"> </v>
      </c>
      <c r="B90" s="33" t="str">
        <f>IF('S. Listesi'!F87=0," ",'S. Listesi'!F87)</f>
        <v xml:space="preserve"> </v>
      </c>
      <c r="C90" s="299" t="str">
        <f>IF('S. Listesi'!G87=0," ",'S. Listesi'!G87)</f>
        <v xml:space="preserve"> </v>
      </c>
      <c r="D90" s="300"/>
      <c r="E90" s="301"/>
      <c r="F90" s="133"/>
      <c r="G90" s="133"/>
      <c r="H90" s="133"/>
      <c r="I90" s="133"/>
      <c r="J90" s="133"/>
      <c r="K90" s="133"/>
      <c r="L90" s="133"/>
      <c r="M90" s="133"/>
      <c r="N90" s="133"/>
      <c r="O90" s="133"/>
      <c r="P90" s="133"/>
      <c r="Q90" s="133"/>
      <c r="R90" s="133"/>
      <c r="S90" s="133"/>
      <c r="T90" s="133"/>
      <c r="U90" s="133"/>
      <c r="V90" s="133"/>
      <c r="W90" s="133"/>
      <c r="X90" s="133"/>
      <c r="Y90" s="133"/>
      <c r="Z90" s="149" t="str">
        <f t="shared" si="4"/>
        <v xml:space="preserve"> </v>
      </c>
      <c r="AA90" s="143"/>
    </row>
    <row r="91" spans="1:27" ht="12" customHeight="1" x14ac:dyDescent="0.25">
      <c r="A91" s="32" t="str">
        <f>'S. Listesi'!E88</f>
        <v xml:space="preserve"> </v>
      </c>
      <c r="B91" s="33" t="str">
        <f>IF('S. Listesi'!F88=0," ",'S. Listesi'!F88)</f>
        <v xml:space="preserve"> </v>
      </c>
      <c r="C91" s="299" t="str">
        <f>IF('S. Listesi'!G88=0," ",'S. Listesi'!G88)</f>
        <v xml:space="preserve"> </v>
      </c>
      <c r="D91" s="300"/>
      <c r="E91" s="301"/>
      <c r="F91" s="122"/>
      <c r="G91" s="122"/>
      <c r="H91" s="122"/>
      <c r="I91" s="122"/>
      <c r="J91" s="122"/>
      <c r="K91" s="122"/>
      <c r="L91" s="122"/>
      <c r="M91" s="122"/>
      <c r="N91" s="122"/>
      <c r="O91" s="122"/>
      <c r="P91" s="122"/>
      <c r="Q91" s="122"/>
      <c r="R91" s="122"/>
      <c r="S91" s="122"/>
      <c r="T91" s="122"/>
      <c r="U91" s="122"/>
      <c r="V91" s="122"/>
      <c r="W91" s="122"/>
      <c r="X91" s="122"/>
      <c r="Y91" s="122"/>
      <c r="Z91" s="149" t="str">
        <f t="shared" si="4"/>
        <v xml:space="preserve"> </v>
      </c>
      <c r="AA91" s="143"/>
    </row>
    <row r="92" spans="1:27" ht="12" customHeight="1" x14ac:dyDescent="0.25">
      <c r="A92" s="32" t="str">
        <f>'S. Listesi'!E89</f>
        <v xml:space="preserve"> </v>
      </c>
      <c r="B92" s="33" t="str">
        <f>IF('S. Listesi'!F89=0," ",'S. Listesi'!F89)</f>
        <v xml:space="preserve"> </v>
      </c>
      <c r="C92" s="299" t="str">
        <f>IF('S. Listesi'!G89=0," ",'S. Listesi'!G89)</f>
        <v xml:space="preserve"> </v>
      </c>
      <c r="D92" s="300"/>
      <c r="E92" s="301"/>
      <c r="F92" s="133"/>
      <c r="G92" s="133"/>
      <c r="H92" s="133"/>
      <c r="I92" s="133"/>
      <c r="J92" s="133"/>
      <c r="K92" s="133"/>
      <c r="L92" s="133"/>
      <c r="M92" s="133"/>
      <c r="N92" s="133"/>
      <c r="O92" s="133"/>
      <c r="P92" s="133"/>
      <c r="Q92" s="133"/>
      <c r="R92" s="133"/>
      <c r="S92" s="133"/>
      <c r="T92" s="133"/>
      <c r="U92" s="133"/>
      <c r="V92" s="133"/>
      <c r="W92" s="133"/>
      <c r="X92" s="133"/>
      <c r="Y92" s="133"/>
      <c r="Z92" s="149" t="str">
        <f t="shared" si="4"/>
        <v xml:space="preserve"> </v>
      </c>
      <c r="AA92" s="143"/>
    </row>
    <row r="93" spans="1:27" ht="12" customHeight="1" x14ac:dyDescent="0.25">
      <c r="A93" s="32" t="str">
        <f>'S. Listesi'!E90</f>
        <v xml:space="preserve"> </v>
      </c>
      <c r="B93" s="33" t="str">
        <f>IF('S. Listesi'!F90=0," ",'S. Listesi'!F90)</f>
        <v xml:space="preserve"> </v>
      </c>
      <c r="C93" s="299" t="str">
        <f>IF('S. Listesi'!G90=0," ",'S. Listesi'!G90)</f>
        <v xml:space="preserve"> </v>
      </c>
      <c r="D93" s="300"/>
      <c r="E93" s="301"/>
      <c r="F93" s="122"/>
      <c r="G93" s="122"/>
      <c r="H93" s="122"/>
      <c r="I93" s="122"/>
      <c r="J93" s="122"/>
      <c r="K93" s="122"/>
      <c r="L93" s="133"/>
      <c r="M93" s="122"/>
      <c r="N93" s="122"/>
      <c r="O93" s="122"/>
      <c r="P93" s="122"/>
      <c r="Q93" s="122"/>
      <c r="R93" s="122"/>
      <c r="S93" s="122"/>
      <c r="T93" s="122"/>
      <c r="U93" s="122"/>
      <c r="V93" s="122"/>
      <c r="W93" s="122"/>
      <c r="X93" s="122"/>
      <c r="Y93" s="122"/>
      <c r="Z93" s="149" t="str">
        <f t="shared" si="4"/>
        <v xml:space="preserve"> </v>
      </c>
      <c r="AA93" s="143"/>
    </row>
    <row r="94" spans="1:27" ht="12" customHeight="1" x14ac:dyDescent="0.25">
      <c r="A94" s="32" t="str">
        <f>'S. Listesi'!E91</f>
        <v xml:space="preserve"> </v>
      </c>
      <c r="B94" s="33" t="str">
        <f>IF('S. Listesi'!F91=0," ",'S. Listesi'!F91)</f>
        <v xml:space="preserve"> </v>
      </c>
      <c r="C94" s="299" t="str">
        <f>IF('S. Listesi'!G91=0," ",'S. Listesi'!G91)</f>
        <v xml:space="preserve"> </v>
      </c>
      <c r="D94" s="300"/>
      <c r="E94" s="301"/>
      <c r="F94" s="133"/>
      <c r="G94" s="133"/>
      <c r="H94" s="133"/>
      <c r="I94" s="133"/>
      <c r="J94" s="133"/>
      <c r="K94" s="133"/>
      <c r="L94" s="133"/>
      <c r="M94" s="133"/>
      <c r="N94" s="133"/>
      <c r="O94" s="133"/>
      <c r="P94" s="133"/>
      <c r="Q94" s="133"/>
      <c r="R94" s="133"/>
      <c r="S94" s="133"/>
      <c r="T94" s="133"/>
      <c r="U94" s="133"/>
      <c r="V94" s="133"/>
      <c r="W94" s="133"/>
      <c r="X94" s="133"/>
      <c r="Y94" s="133"/>
      <c r="Z94" s="149" t="str">
        <f t="shared" si="4"/>
        <v xml:space="preserve"> </v>
      </c>
      <c r="AA94" s="143"/>
    </row>
    <row r="95" spans="1:27" ht="12" customHeight="1" x14ac:dyDescent="0.25">
      <c r="A95" s="32" t="str">
        <f>'S. Listesi'!E92</f>
        <v xml:space="preserve"> </v>
      </c>
      <c r="B95" s="33" t="str">
        <f>IF('S. Listesi'!F92=0," ",'S. Listesi'!F92)</f>
        <v xml:space="preserve"> </v>
      </c>
      <c r="C95" s="299" t="str">
        <f>IF('S. Listesi'!G92=0," ",'S. Listesi'!G92)</f>
        <v xml:space="preserve"> </v>
      </c>
      <c r="D95" s="300"/>
      <c r="E95" s="301"/>
      <c r="F95" s="122"/>
      <c r="G95" s="122"/>
      <c r="H95" s="122"/>
      <c r="I95" s="122"/>
      <c r="J95" s="122"/>
      <c r="K95" s="122"/>
      <c r="L95" s="133"/>
      <c r="M95" s="122"/>
      <c r="N95" s="122"/>
      <c r="O95" s="122"/>
      <c r="P95" s="122"/>
      <c r="Q95" s="122"/>
      <c r="R95" s="122"/>
      <c r="S95" s="122"/>
      <c r="T95" s="122"/>
      <c r="U95" s="122"/>
      <c r="V95" s="122"/>
      <c r="W95" s="122"/>
      <c r="X95" s="122"/>
      <c r="Y95" s="122"/>
      <c r="Z95" s="149" t="str">
        <f t="shared" si="4"/>
        <v xml:space="preserve"> </v>
      </c>
      <c r="AA95" s="143"/>
    </row>
    <row r="96" spans="1:27" ht="12" customHeight="1" x14ac:dyDescent="0.25">
      <c r="A96" s="32" t="str">
        <f>'S. Listesi'!E93</f>
        <v xml:space="preserve"> </v>
      </c>
      <c r="B96" s="33" t="str">
        <f>IF('S. Listesi'!F93=0," ",'S. Listesi'!F93)</f>
        <v xml:space="preserve"> </v>
      </c>
      <c r="C96" s="299" t="str">
        <f>IF('S. Listesi'!G93=0," ",'S. Listesi'!G93)</f>
        <v xml:space="preserve"> </v>
      </c>
      <c r="D96" s="300"/>
      <c r="E96" s="301"/>
      <c r="F96" s="122"/>
      <c r="G96" s="122"/>
      <c r="H96" s="122"/>
      <c r="I96" s="122"/>
      <c r="J96" s="122"/>
      <c r="K96" s="122"/>
      <c r="L96" s="122"/>
      <c r="M96" s="122"/>
      <c r="N96" s="122"/>
      <c r="O96" s="122"/>
      <c r="P96" s="122"/>
      <c r="Q96" s="122"/>
      <c r="R96" s="122"/>
      <c r="S96" s="122"/>
      <c r="T96" s="122"/>
      <c r="U96" s="122"/>
      <c r="V96" s="122"/>
      <c r="W96" s="122"/>
      <c r="X96" s="122"/>
      <c r="Y96" s="122"/>
      <c r="Z96" s="149" t="str">
        <f t="shared" si="4"/>
        <v xml:space="preserve"> </v>
      </c>
      <c r="AA96" s="143"/>
    </row>
    <row r="97" spans="1:27" ht="12" customHeight="1" x14ac:dyDescent="0.25">
      <c r="A97" s="32" t="str">
        <f>'S. Listesi'!E94</f>
        <v xml:space="preserve"> </v>
      </c>
      <c r="B97" s="33" t="str">
        <f>IF('S. Listesi'!F94=0," ",'S. Listesi'!F94)</f>
        <v xml:space="preserve"> </v>
      </c>
      <c r="C97" s="299" t="str">
        <f>IF('S. Listesi'!G94=0," ",'S. Listesi'!G94)</f>
        <v xml:space="preserve"> </v>
      </c>
      <c r="D97" s="300"/>
      <c r="E97" s="301"/>
      <c r="F97" s="133"/>
      <c r="G97" s="133"/>
      <c r="H97" s="133"/>
      <c r="I97" s="133"/>
      <c r="J97" s="133"/>
      <c r="K97" s="133"/>
      <c r="L97" s="133"/>
      <c r="M97" s="133"/>
      <c r="N97" s="133"/>
      <c r="O97" s="133"/>
      <c r="P97" s="133"/>
      <c r="Q97" s="133"/>
      <c r="R97" s="133"/>
      <c r="S97" s="133"/>
      <c r="T97" s="133"/>
      <c r="U97" s="133"/>
      <c r="V97" s="133"/>
      <c r="W97" s="133"/>
      <c r="X97" s="133"/>
      <c r="Y97" s="133"/>
      <c r="Z97" s="149" t="str">
        <f t="shared" si="4"/>
        <v xml:space="preserve"> </v>
      </c>
      <c r="AA97" s="143"/>
    </row>
    <row r="98" spans="1:27" ht="12" customHeight="1" x14ac:dyDescent="0.25">
      <c r="A98" s="32" t="str">
        <f>'S. Listesi'!E95</f>
        <v xml:space="preserve"> </v>
      </c>
      <c r="B98" s="33" t="str">
        <f>IF('S. Listesi'!F95=0," ",'S. Listesi'!F95)</f>
        <v xml:space="preserve"> </v>
      </c>
      <c r="C98" s="299" t="str">
        <f>IF('S. Listesi'!G95=0," ",'S. Listesi'!G95)</f>
        <v xml:space="preserve"> </v>
      </c>
      <c r="D98" s="300"/>
      <c r="E98" s="301"/>
      <c r="F98" s="122"/>
      <c r="G98" s="122"/>
      <c r="H98" s="122"/>
      <c r="I98" s="122"/>
      <c r="J98" s="122"/>
      <c r="K98" s="122"/>
      <c r="L98" s="122"/>
      <c r="M98" s="122"/>
      <c r="N98" s="122"/>
      <c r="O98" s="122"/>
      <c r="P98" s="122"/>
      <c r="Q98" s="122"/>
      <c r="R98" s="122"/>
      <c r="S98" s="122"/>
      <c r="T98" s="122"/>
      <c r="U98" s="122"/>
      <c r="V98" s="122"/>
      <c r="W98" s="122"/>
      <c r="X98" s="122"/>
      <c r="Y98" s="122"/>
      <c r="Z98" s="149" t="str">
        <f t="shared" si="4"/>
        <v xml:space="preserve"> </v>
      </c>
      <c r="AA98" s="143"/>
    </row>
    <row r="99" spans="1:27" ht="12" customHeight="1" x14ac:dyDescent="0.25">
      <c r="A99" s="32" t="str">
        <f>'S. Listesi'!E96</f>
        <v xml:space="preserve"> </v>
      </c>
      <c r="B99" s="33" t="str">
        <f>IF('S. Listesi'!F96=0," ",'S. Listesi'!F96)</f>
        <v xml:space="preserve"> </v>
      </c>
      <c r="C99" s="299" t="str">
        <f>IF('S. Listesi'!G96=0," ",'S. Listesi'!G96)</f>
        <v xml:space="preserve"> </v>
      </c>
      <c r="D99" s="300"/>
      <c r="E99" s="301"/>
      <c r="F99" s="133"/>
      <c r="G99" s="133"/>
      <c r="H99" s="133"/>
      <c r="I99" s="133"/>
      <c r="J99" s="133"/>
      <c r="K99" s="133"/>
      <c r="L99" s="133"/>
      <c r="M99" s="133"/>
      <c r="N99" s="133"/>
      <c r="O99" s="133"/>
      <c r="P99" s="133"/>
      <c r="Q99" s="133"/>
      <c r="R99" s="133"/>
      <c r="S99" s="133"/>
      <c r="T99" s="133"/>
      <c r="U99" s="133"/>
      <c r="V99" s="133"/>
      <c r="W99" s="133"/>
      <c r="X99" s="133"/>
      <c r="Y99" s="133"/>
      <c r="Z99" s="149" t="str">
        <f t="shared" si="4"/>
        <v xml:space="preserve"> </v>
      </c>
      <c r="AA99" s="143"/>
    </row>
    <row r="100" spans="1:27" ht="12" customHeight="1" x14ac:dyDescent="0.25">
      <c r="A100" s="32" t="str">
        <f>'S. Listesi'!E97</f>
        <v xml:space="preserve"> </v>
      </c>
      <c r="B100" s="33" t="str">
        <f>IF('S. Listesi'!F97=0," ",'S. Listesi'!F97)</f>
        <v xml:space="preserve"> </v>
      </c>
      <c r="C100" s="299" t="str">
        <f>IF('S. Listesi'!G97=0," ",'S. Listesi'!G97)</f>
        <v xml:space="preserve"> </v>
      </c>
      <c r="D100" s="300"/>
      <c r="E100" s="301"/>
      <c r="F100" s="122"/>
      <c r="G100" s="122"/>
      <c r="H100" s="122"/>
      <c r="I100" s="122"/>
      <c r="J100" s="122"/>
      <c r="K100" s="122"/>
      <c r="L100" s="122"/>
      <c r="M100" s="122"/>
      <c r="N100" s="122"/>
      <c r="O100" s="122"/>
      <c r="P100" s="122"/>
      <c r="Q100" s="122"/>
      <c r="R100" s="122"/>
      <c r="S100" s="122"/>
      <c r="T100" s="122"/>
      <c r="U100" s="122"/>
      <c r="V100" s="122"/>
      <c r="W100" s="122"/>
      <c r="X100" s="122"/>
      <c r="Y100" s="122"/>
      <c r="Z100" s="149" t="str">
        <f t="shared" si="4"/>
        <v xml:space="preserve"> </v>
      </c>
      <c r="AA100" s="143"/>
    </row>
    <row r="101" spans="1:27" ht="12" customHeight="1" x14ac:dyDescent="0.25">
      <c r="A101" s="32" t="str">
        <f>'S. Listesi'!E98</f>
        <v xml:space="preserve"> </v>
      </c>
      <c r="B101" s="33" t="str">
        <f>IF('S. Listesi'!F98=0," ",'S. Listesi'!F98)</f>
        <v xml:space="preserve"> </v>
      </c>
      <c r="C101" s="299" t="str">
        <f>IF('S. Listesi'!G98=0," ",'S. Listesi'!G98)</f>
        <v xml:space="preserve"> </v>
      </c>
      <c r="D101" s="300"/>
      <c r="E101" s="301"/>
      <c r="F101" s="133"/>
      <c r="G101" s="133"/>
      <c r="H101" s="133"/>
      <c r="I101" s="133"/>
      <c r="J101" s="133"/>
      <c r="K101" s="133"/>
      <c r="L101" s="133"/>
      <c r="M101" s="133"/>
      <c r="N101" s="133"/>
      <c r="O101" s="133"/>
      <c r="P101" s="133"/>
      <c r="Q101" s="133"/>
      <c r="R101" s="133"/>
      <c r="S101" s="133"/>
      <c r="T101" s="133"/>
      <c r="U101" s="133"/>
      <c r="V101" s="133"/>
      <c r="W101" s="133"/>
      <c r="X101" s="133"/>
      <c r="Y101" s="133"/>
      <c r="Z101" s="149" t="str">
        <f t="shared" si="4"/>
        <v xml:space="preserve"> </v>
      </c>
      <c r="AA101" s="143"/>
    </row>
    <row r="102" spans="1:27" ht="12" customHeight="1" x14ac:dyDescent="0.25">
      <c r="A102" s="32" t="str">
        <f>'S. Listesi'!E99</f>
        <v xml:space="preserve"> </v>
      </c>
      <c r="B102" s="33" t="str">
        <f>IF('S. Listesi'!F99=0," ",'S. Listesi'!F99)</f>
        <v xml:space="preserve"> </v>
      </c>
      <c r="C102" s="299" t="str">
        <f>IF('S. Listesi'!G99=0," ",'S. Listesi'!G99)</f>
        <v xml:space="preserve"> </v>
      </c>
      <c r="D102" s="300"/>
      <c r="E102" s="301"/>
      <c r="F102" s="122"/>
      <c r="G102" s="122"/>
      <c r="H102" s="122"/>
      <c r="I102" s="122"/>
      <c r="J102" s="122"/>
      <c r="K102" s="122"/>
      <c r="L102" s="122"/>
      <c r="M102" s="122"/>
      <c r="N102" s="122"/>
      <c r="O102" s="122"/>
      <c r="P102" s="122"/>
      <c r="Q102" s="122"/>
      <c r="R102" s="122"/>
      <c r="S102" s="122"/>
      <c r="T102" s="122"/>
      <c r="U102" s="122"/>
      <c r="V102" s="122"/>
      <c r="W102" s="122"/>
      <c r="X102" s="122"/>
      <c r="Y102" s="122"/>
      <c r="Z102" s="149" t="str">
        <f t="shared" si="4"/>
        <v xml:space="preserve"> </v>
      </c>
      <c r="AA102" s="143"/>
    </row>
    <row r="103" spans="1:27" ht="12" customHeight="1" x14ac:dyDescent="0.25">
      <c r="A103" s="32" t="str">
        <f>'S. Listesi'!E100</f>
        <v xml:space="preserve"> </v>
      </c>
      <c r="B103" s="33" t="str">
        <f>IF('S. Listesi'!F100=0," ",'S. Listesi'!F100)</f>
        <v xml:space="preserve"> </v>
      </c>
      <c r="C103" s="299" t="str">
        <f>IF('S. Listesi'!G100=0," ",'S. Listesi'!G100)</f>
        <v xml:space="preserve"> </v>
      </c>
      <c r="D103" s="300"/>
      <c r="E103" s="301"/>
      <c r="F103" s="133"/>
      <c r="G103" s="133"/>
      <c r="H103" s="133"/>
      <c r="I103" s="133"/>
      <c r="J103" s="133"/>
      <c r="K103" s="133"/>
      <c r="L103" s="133"/>
      <c r="M103" s="133"/>
      <c r="N103" s="133"/>
      <c r="O103" s="133"/>
      <c r="P103" s="133"/>
      <c r="Q103" s="133"/>
      <c r="R103" s="133"/>
      <c r="S103" s="133"/>
      <c r="T103" s="133"/>
      <c r="U103" s="133"/>
      <c r="V103" s="133"/>
      <c r="W103" s="133"/>
      <c r="X103" s="133"/>
      <c r="Y103" s="133"/>
      <c r="Z103" s="149" t="str">
        <f t="shared" si="4"/>
        <v xml:space="preserve"> </v>
      </c>
      <c r="AA103" s="143"/>
    </row>
    <row r="104" spans="1:27" ht="12" customHeight="1" x14ac:dyDescent="0.25">
      <c r="A104" s="32" t="str">
        <f>'S. Listesi'!E101</f>
        <v xml:space="preserve"> </v>
      </c>
      <c r="B104" s="33" t="str">
        <f>IF('S. Listesi'!F101=0," ",'S. Listesi'!F101)</f>
        <v xml:space="preserve"> </v>
      </c>
      <c r="C104" s="299" t="str">
        <f>IF('S. Listesi'!G101=0," ",'S. Listesi'!G101)</f>
        <v xml:space="preserve"> </v>
      </c>
      <c r="D104" s="300"/>
      <c r="E104" s="301"/>
      <c r="F104" s="122"/>
      <c r="G104" s="122"/>
      <c r="H104" s="122"/>
      <c r="I104" s="122"/>
      <c r="J104" s="122"/>
      <c r="K104" s="122"/>
      <c r="L104" s="133"/>
      <c r="M104" s="122"/>
      <c r="N104" s="122"/>
      <c r="O104" s="122"/>
      <c r="P104" s="122"/>
      <c r="Q104" s="122"/>
      <c r="R104" s="122"/>
      <c r="S104" s="122"/>
      <c r="T104" s="122"/>
      <c r="U104" s="122"/>
      <c r="V104" s="122"/>
      <c r="W104" s="122"/>
      <c r="X104" s="122"/>
      <c r="Y104" s="122"/>
      <c r="Z104" s="149" t="str">
        <f t="shared" si="4"/>
        <v xml:space="preserve"> </v>
      </c>
      <c r="AA104" s="143"/>
    </row>
    <row r="105" spans="1:27" ht="12" customHeight="1" x14ac:dyDescent="0.25">
      <c r="A105" s="32" t="str">
        <f>'S. Listesi'!E102</f>
        <v xml:space="preserve"> </v>
      </c>
      <c r="B105" s="33" t="str">
        <f>IF('S. Listesi'!F102=0," ",'S. Listesi'!F102)</f>
        <v xml:space="preserve"> </v>
      </c>
      <c r="C105" s="299" t="str">
        <f>IF('S. Listesi'!G102=0," ",'S. Listesi'!G102)</f>
        <v xml:space="preserve"> </v>
      </c>
      <c r="D105" s="300"/>
      <c r="E105" s="301"/>
      <c r="F105" s="133"/>
      <c r="G105" s="133"/>
      <c r="H105" s="133"/>
      <c r="I105" s="133"/>
      <c r="J105" s="133"/>
      <c r="K105" s="133"/>
      <c r="L105" s="133"/>
      <c r="M105" s="133"/>
      <c r="N105" s="133"/>
      <c r="O105" s="133"/>
      <c r="P105" s="133"/>
      <c r="Q105" s="133"/>
      <c r="R105" s="133"/>
      <c r="S105" s="133"/>
      <c r="T105" s="133"/>
      <c r="U105" s="133"/>
      <c r="V105" s="133"/>
      <c r="W105" s="133"/>
      <c r="X105" s="133"/>
      <c r="Y105" s="133"/>
      <c r="Z105" s="149" t="str">
        <f t="shared" si="4"/>
        <v xml:space="preserve"> </v>
      </c>
      <c r="AA105" s="143"/>
    </row>
    <row r="106" spans="1:27" ht="12" customHeight="1" x14ac:dyDescent="0.25">
      <c r="A106" s="32" t="str">
        <f>'S. Listesi'!E103</f>
        <v xml:space="preserve"> </v>
      </c>
      <c r="B106" s="33" t="str">
        <f>IF('S. Listesi'!F103=0," ",'S. Listesi'!F103)</f>
        <v xml:space="preserve"> </v>
      </c>
      <c r="C106" s="299" t="str">
        <f>IF('S. Listesi'!G103=0," ",'S. Listesi'!G103)</f>
        <v xml:space="preserve"> </v>
      </c>
      <c r="D106" s="300"/>
      <c r="E106" s="301"/>
      <c r="F106" s="122"/>
      <c r="G106" s="122"/>
      <c r="H106" s="122"/>
      <c r="I106" s="122"/>
      <c r="J106" s="122"/>
      <c r="K106" s="122"/>
      <c r="L106" s="133"/>
      <c r="M106" s="122"/>
      <c r="N106" s="122"/>
      <c r="O106" s="122"/>
      <c r="P106" s="122"/>
      <c r="Q106" s="122"/>
      <c r="R106" s="122"/>
      <c r="S106" s="122"/>
      <c r="T106" s="122"/>
      <c r="U106" s="122"/>
      <c r="V106" s="122"/>
      <c r="W106" s="122"/>
      <c r="X106" s="122"/>
      <c r="Y106" s="122"/>
      <c r="Z106" s="149" t="str">
        <f t="shared" si="4"/>
        <v xml:space="preserve"> </v>
      </c>
      <c r="AA106" s="143"/>
    </row>
    <row r="107" spans="1:27" ht="12" customHeight="1" x14ac:dyDescent="0.25">
      <c r="A107" s="32" t="str">
        <f>'S. Listesi'!E104</f>
        <v xml:space="preserve"> </v>
      </c>
      <c r="B107" s="33" t="str">
        <f>IF('S. Listesi'!F104=0," ",'S. Listesi'!F104)</f>
        <v xml:space="preserve"> </v>
      </c>
      <c r="C107" s="299" t="str">
        <f>IF('S. Listesi'!G104=0," ",'S. Listesi'!G104)</f>
        <v xml:space="preserve"> </v>
      </c>
      <c r="D107" s="300"/>
      <c r="E107" s="301"/>
      <c r="F107" s="133"/>
      <c r="G107" s="133"/>
      <c r="H107" s="133"/>
      <c r="I107" s="133"/>
      <c r="J107" s="133"/>
      <c r="K107" s="133"/>
      <c r="L107" s="133"/>
      <c r="M107" s="133"/>
      <c r="N107" s="133"/>
      <c r="O107" s="133"/>
      <c r="P107" s="133"/>
      <c r="Q107" s="133"/>
      <c r="R107" s="133"/>
      <c r="S107" s="133"/>
      <c r="T107" s="133"/>
      <c r="U107" s="133"/>
      <c r="V107" s="133"/>
      <c r="W107" s="133"/>
      <c r="X107" s="133"/>
      <c r="Y107" s="133"/>
      <c r="Z107" s="149" t="str">
        <f t="shared" si="4"/>
        <v xml:space="preserve"> </v>
      </c>
      <c r="AA107" s="143"/>
    </row>
    <row r="108" spans="1:27" ht="12" customHeight="1" x14ac:dyDescent="0.25">
      <c r="A108" s="32" t="str">
        <f>'S. Listesi'!E105</f>
        <v xml:space="preserve"> </v>
      </c>
      <c r="B108" s="33" t="str">
        <f>IF('S. Listesi'!F105=0," ",'S. Listesi'!F105)</f>
        <v xml:space="preserve"> </v>
      </c>
      <c r="C108" s="299" t="str">
        <f>IF('S. Listesi'!G105=0," ",'S. Listesi'!G105)</f>
        <v xml:space="preserve"> </v>
      </c>
      <c r="D108" s="300"/>
      <c r="E108" s="301"/>
      <c r="F108" s="133"/>
      <c r="G108" s="133"/>
      <c r="H108" s="133"/>
      <c r="I108" s="133"/>
      <c r="J108" s="133"/>
      <c r="K108" s="133"/>
      <c r="L108" s="133"/>
      <c r="M108" s="133"/>
      <c r="N108" s="133"/>
      <c r="O108" s="133"/>
      <c r="P108" s="133"/>
      <c r="Q108" s="133"/>
      <c r="R108" s="133"/>
      <c r="S108" s="133"/>
      <c r="T108" s="133"/>
      <c r="U108" s="133"/>
      <c r="V108" s="133"/>
      <c r="W108" s="133"/>
      <c r="X108" s="133"/>
      <c r="Y108" s="133"/>
      <c r="Z108" s="149" t="str">
        <f t="shared" si="4"/>
        <v xml:space="preserve"> </v>
      </c>
      <c r="AA108" s="143"/>
    </row>
    <row r="109" spans="1:27" ht="12" customHeight="1" x14ac:dyDescent="0.25">
      <c r="A109" s="32" t="str">
        <f>'S. Listesi'!E106</f>
        <v xml:space="preserve"> </v>
      </c>
      <c r="B109" s="33" t="str">
        <f>IF('S. Listesi'!F106=0," ",'S. Listesi'!F106)</f>
        <v xml:space="preserve"> </v>
      </c>
      <c r="C109" s="299" t="str">
        <f>IF('S. Listesi'!G106=0," ",'S. Listesi'!G106)</f>
        <v xml:space="preserve"> </v>
      </c>
      <c r="D109" s="300"/>
      <c r="E109" s="301"/>
      <c r="F109" s="133"/>
      <c r="G109" s="133"/>
      <c r="H109" s="133"/>
      <c r="I109" s="133"/>
      <c r="J109" s="133"/>
      <c r="K109" s="133"/>
      <c r="L109" s="133"/>
      <c r="M109" s="133"/>
      <c r="N109" s="133"/>
      <c r="O109" s="133"/>
      <c r="P109" s="133"/>
      <c r="Q109" s="133"/>
      <c r="R109" s="133"/>
      <c r="S109" s="133"/>
      <c r="T109" s="133"/>
      <c r="U109" s="133"/>
      <c r="V109" s="133"/>
      <c r="W109" s="133"/>
      <c r="X109" s="133"/>
      <c r="Y109" s="133"/>
      <c r="Z109" s="149" t="str">
        <f t="shared" si="4"/>
        <v xml:space="preserve"> </v>
      </c>
      <c r="AA109" s="143"/>
    </row>
    <row r="110" spans="1:27" ht="12" customHeight="1" x14ac:dyDescent="0.25">
      <c r="A110" s="32" t="str">
        <f>'S. Listesi'!E107</f>
        <v xml:space="preserve"> </v>
      </c>
      <c r="B110" s="33" t="str">
        <f>IF('S. Listesi'!F107=0," ",'S. Listesi'!F107)</f>
        <v xml:space="preserve"> </v>
      </c>
      <c r="C110" s="299" t="str">
        <f>IF('S. Listesi'!G107=0," ",'S. Listesi'!G107)</f>
        <v xml:space="preserve"> </v>
      </c>
      <c r="D110" s="300"/>
      <c r="E110" s="301"/>
      <c r="F110" s="133"/>
      <c r="G110" s="133"/>
      <c r="H110" s="133"/>
      <c r="I110" s="133"/>
      <c r="J110" s="133"/>
      <c r="K110" s="133"/>
      <c r="L110" s="133"/>
      <c r="M110" s="133"/>
      <c r="N110" s="133"/>
      <c r="O110" s="133"/>
      <c r="P110" s="133"/>
      <c r="Q110" s="133"/>
      <c r="R110" s="133"/>
      <c r="S110" s="133"/>
      <c r="T110" s="133"/>
      <c r="U110" s="133"/>
      <c r="V110" s="133"/>
      <c r="W110" s="133"/>
      <c r="X110" s="133"/>
      <c r="Y110" s="133"/>
      <c r="Z110" s="149" t="str">
        <f t="shared" si="4"/>
        <v xml:space="preserve"> </v>
      </c>
      <c r="AA110" s="143"/>
    </row>
    <row r="111" spans="1:27" ht="12" customHeight="1" x14ac:dyDescent="0.25">
      <c r="A111" s="32" t="str">
        <f>'S. Listesi'!E108</f>
        <v xml:space="preserve"> </v>
      </c>
      <c r="B111" s="33" t="str">
        <f>IF('S. Listesi'!F108=0," ",'S. Listesi'!F108)</f>
        <v xml:space="preserve"> </v>
      </c>
      <c r="C111" s="299" t="str">
        <f>IF('S. Listesi'!G108=0," ",'S. Listesi'!G108)</f>
        <v xml:space="preserve"> </v>
      </c>
      <c r="D111" s="300"/>
      <c r="E111" s="301"/>
      <c r="F111" s="133"/>
      <c r="G111" s="133"/>
      <c r="H111" s="133"/>
      <c r="I111" s="133"/>
      <c r="J111" s="133"/>
      <c r="K111" s="133"/>
      <c r="L111" s="133"/>
      <c r="M111" s="133"/>
      <c r="N111" s="133"/>
      <c r="O111" s="133"/>
      <c r="P111" s="133"/>
      <c r="Q111" s="133"/>
      <c r="R111" s="133"/>
      <c r="S111" s="133"/>
      <c r="T111" s="133"/>
      <c r="U111" s="133"/>
      <c r="V111" s="133"/>
      <c r="W111" s="133"/>
      <c r="X111" s="133"/>
      <c r="Y111" s="133"/>
      <c r="Z111" s="149" t="str">
        <f t="shared" si="4"/>
        <v xml:space="preserve"> </v>
      </c>
      <c r="AA111" s="143"/>
    </row>
    <row r="112" spans="1:27" ht="12" customHeight="1" x14ac:dyDescent="0.25">
      <c r="A112" s="32" t="str">
        <f>'S. Listesi'!E109</f>
        <v xml:space="preserve"> </v>
      </c>
      <c r="B112" s="33" t="str">
        <f>IF('S. Listesi'!F109=0," ",'S. Listesi'!F109)</f>
        <v xml:space="preserve"> </v>
      </c>
      <c r="C112" s="299" t="str">
        <f>IF('S. Listesi'!G109=0," ",'S. Listesi'!G109)</f>
        <v xml:space="preserve"> </v>
      </c>
      <c r="D112" s="300"/>
      <c r="E112" s="301"/>
      <c r="F112" s="133"/>
      <c r="G112" s="133"/>
      <c r="H112" s="133"/>
      <c r="I112" s="133"/>
      <c r="J112" s="133"/>
      <c r="K112" s="133"/>
      <c r="L112" s="133"/>
      <c r="M112" s="133"/>
      <c r="N112" s="133"/>
      <c r="O112" s="133"/>
      <c r="P112" s="133"/>
      <c r="Q112" s="133"/>
      <c r="R112" s="133"/>
      <c r="S112" s="133"/>
      <c r="T112" s="133"/>
      <c r="U112" s="133"/>
      <c r="V112" s="133"/>
      <c r="W112" s="133"/>
      <c r="X112" s="133"/>
      <c r="Y112" s="133"/>
      <c r="Z112" s="149" t="str">
        <f t="shared" si="4"/>
        <v xml:space="preserve"> </v>
      </c>
      <c r="AA112" s="143"/>
    </row>
    <row r="113" spans="1:27" ht="12" customHeight="1" x14ac:dyDescent="0.25">
      <c r="A113" s="32" t="str">
        <f>'S. Listesi'!E110</f>
        <v xml:space="preserve"> </v>
      </c>
      <c r="B113" s="33" t="str">
        <f>IF('S. Listesi'!F110=0," ",'S. Listesi'!F110)</f>
        <v xml:space="preserve"> </v>
      </c>
      <c r="C113" s="299" t="str">
        <f>IF('S. Listesi'!G110=0," ",'S. Listesi'!G110)</f>
        <v xml:space="preserve"> </v>
      </c>
      <c r="D113" s="300"/>
      <c r="E113" s="301"/>
      <c r="F113" s="133"/>
      <c r="G113" s="133"/>
      <c r="H113" s="133"/>
      <c r="I113" s="133"/>
      <c r="J113" s="133"/>
      <c r="K113" s="133"/>
      <c r="L113" s="133"/>
      <c r="M113" s="133"/>
      <c r="N113" s="133"/>
      <c r="O113" s="133"/>
      <c r="P113" s="133"/>
      <c r="Q113" s="133"/>
      <c r="R113" s="133"/>
      <c r="S113" s="133"/>
      <c r="T113" s="133"/>
      <c r="U113" s="133"/>
      <c r="V113" s="133"/>
      <c r="W113" s="133"/>
      <c r="X113" s="133"/>
      <c r="Y113" s="133"/>
      <c r="Z113" s="149" t="str">
        <f t="shared" si="4"/>
        <v xml:space="preserve"> </v>
      </c>
      <c r="AA113" s="143"/>
    </row>
    <row r="114" spans="1:27" ht="12" customHeight="1" x14ac:dyDescent="0.25">
      <c r="A114" s="32" t="str">
        <f>'S. Listesi'!E111</f>
        <v xml:space="preserve"> </v>
      </c>
      <c r="B114" s="33" t="str">
        <f>IF('S. Listesi'!F111=0," ",'S. Listesi'!F111)</f>
        <v xml:space="preserve"> </v>
      </c>
      <c r="C114" s="299" t="str">
        <f>IF('S. Listesi'!G111=0," ",'S. Listesi'!G111)</f>
        <v xml:space="preserve"> </v>
      </c>
      <c r="D114" s="300"/>
      <c r="E114" s="301"/>
      <c r="F114" s="133"/>
      <c r="G114" s="133"/>
      <c r="H114" s="133"/>
      <c r="I114" s="133"/>
      <c r="J114" s="133"/>
      <c r="K114" s="133"/>
      <c r="L114" s="133"/>
      <c r="M114" s="133"/>
      <c r="N114" s="133"/>
      <c r="O114" s="133"/>
      <c r="P114" s="133"/>
      <c r="Q114" s="133"/>
      <c r="R114" s="133"/>
      <c r="S114" s="133"/>
      <c r="T114" s="133"/>
      <c r="U114" s="133"/>
      <c r="V114" s="133"/>
      <c r="W114" s="133"/>
      <c r="X114" s="133"/>
      <c r="Y114" s="133"/>
      <c r="Z114" s="149" t="str">
        <f t="shared" si="4"/>
        <v xml:space="preserve"> </v>
      </c>
      <c r="AA114" s="143"/>
    </row>
    <row r="115" spans="1:27" ht="12" customHeight="1" x14ac:dyDescent="0.25">
      <c r="A115" s="32" t="str">
        <f>'S. Listesi'!E112</f>
        <v xml:space="preserve"> </v>
      </c>
      <c r="B115" s="33" t="str">
        <f>IF('S. Listesi'!F112=0," ",'S. Listesi'!F112)</f>
        <v xml:space="preserve"> </v>
      </c>
      <c r="C115" s="299" t="str">
        <f>IF('S. Listesi'!G112=0," ",'S. Listesi'!G112)</f>
        <v xml:space="preserve"> </v>
      </c>
      <c r="D115" s="300"/>
      <c r="E115" s="301"/>
      <c r="F115" s="133"/>
      <c r="G115" s="133"/>
      <c r="H115" s="133"/>
      <c r="I115" s="133"/>
      <c r="J115" s="133"/>
      <c r="K115" s="133"/>
      <c r="L115" s="133"/>
      <c r="M115" s="133"/>
      <c r="N115" s="133"/>
      <c r="O115" s="133"/>
      <c r="P115" s="133"/>
      <c r="Q115" s="133"/>
      <c r="R115" s="133"/>
      <c r="S115" s="133"/>
      <c r="T115" s="133"/>
      <c r="U115" s="133"/>
      <c r="V115" s="133"/>
      <c r="W115" s="133"/>
      <c r="X115" s="133"/>
      <c r="Y115" s="133"/>
      <c r="Z115" s="149" t="str">
        <f t="shared" si="4"/>
        <v xml:space="preserve"> </v>
      </c>
      <c r="AA115" s="143"/>
    </row>
    <row r="116" spans="1:27" ht="12" customHeight="1" x14ac:dyDescent="0.25">
      <c r="A116" s="32" t="str">
        <f>'S. Listesi'!E113</f>
        <v xml:space="preserve"> </v>
      </c>
      <c r="B116" s="33" t="str">
        <f>IF('S. Listesi'!F113=0," ",'S. Listesi'!F113)</f>
        <v xml:space="preserve"> </v>
      </c>
      <c r="C116" s="299" t="str">
        <f>IF('S. Listesi'!G113=0," ",'S. Listesi'!G113)</f>
        <v xml:space="preserve"> </v>
      </c>
      <c r="D116" s="300"/>
      <c r="E116" s="301"/>
      <c r="F116" s="133"/>
      <c r="G116" s="133"/>
      <c r="H116" s="133"/>
      <c r="I116" s="133"/>
      <c r="J116" s="133"/>
      <c r="K116" s="133"/>
      <c r="L116" s="133"/>
      <c r="M116" s="133"/>
      <c r="N116" s="133"/>
      <c r="O116" s="133"/>
      <c r="P116" s="133"/>
      <c r="Q116" s="133"/>
      <c r="R116" s="133"/>
      <c r="S116" s="133"/>
      <c r="T116" s="133"/>
      <c r="U116" s="133"/>
      <c r="V116" s="133"/>
      <c r="W116" s="133"/>
      <c r="X116" s="133"/>
      <c r="Y116" s="133"/>
      <c r="Z116" s="149" t="str">
        <f t="shared" si="4"/>
        <v xml:space="preserve"> </v>
      </c>
      <c r="AA116" s="143"/>
    </row>
    <row r="117" spans="1:27" ht="12" customHeight="1" x14ac:dyDescent="0.25">
      <c r="A117" s="32" t="str">
        <f>'S. Listesi'!E114</f>
        <v xml:space="preserve"> </v>
      </c>
      <c r="B117" s="33" t="str">
        <f>IF('S. Listesi'!F114=0," ",'S. Listesi'!F114)</f>
        <v xml:space="preserve"> </v>
      </c>
      <c r="C117" s="299" t="str">
        <f>IF('S. Listesi'!G114=0," ",'S. Listesi'!G114)</f>
        <v xml:space="preserve"> </v>
      </c>
      <c r="D117" s="300"/>
      <c r="E117" s="301"/>
      <c r="F117" s="133"/>
      <c r="G117" s="133"/>
      <c r="H117" s="133"/>
      <c r="I117" s="133"/>
      <c r="J117" s="133"/>
      <c r="K117" s="133"/>
      <c r="L117" s="133"/>
      <c r="M117" s="133"/>
      <c r="N117" s="133"/>
      <c r="O117" s="133"/>
      <c r="P117" s="133"/>
      <c r="Q117" s="133"/>
      <c r="R117" s="133"/>
      <c r="S117" s="133"/>
      <c r="T117" s="133"/>
      <c r="U117" s="133"/>
      <c r="V117" s="133"/>
      <c r="W117" s="133"/>
      <c r="X117" s="133"/>
      <c r="Y117" s="133"/>
      <c r="Z117" s="149" t="str">
        <f t="shared" si="4"/>
        <v xml:space="preserve"> </v>
      </c>
      <c r="AA117" s="143"/>
    </row>
    <row r="118" spans="1:27" ht="12" customHeight="1" x14ac:dyDescent="0.25">
      <c r="A118" s="32" t="str">
        <f>'S. Listesi'!E115</f>
        <v xml:space="preserve"> </v>
      </c>
      <c r="B118" s="33" t="str">
        <f>IF('S. Listesi'!F115=0," ",'S. Listesi'!F115)</f>
        <v xml:space="preserve"> </v>
      </c>
      <c r="C118" s="299" t="str">
        <f>IF('S. Listesi'!G115=0," ",'S. Listesi'!G115)</f>
        <v xml:space="preserve"> </v>
      </c>
      <c r="D118" s="300"/>
      <c r="E118" s="301"/>
      <c r="F118" s="133"/>
      <c r="G118" s="133"/>
      <c r="H118" s="133"/>
      <c r="I118" s="133"/>
      <c r="J118" s="133"/>
      <c r="K118" s="133"/>
      <c r="L118" s="133"/>
      <c r="M118" s="133"/>
      <c r="N118" s="133"/>
      <c r="O118" s="133"/>
      <c r="P118" s="133"/>
      <c r="Q118" s="133"/>
      <c r="R118" s="133"/>
      <c r="S118" s="133"/>
      <c r="T118" s="133"/>
      <c r="U118" s="133"/>
      <c r="V118" s="133"/>
      <c r="W118" s="133"/>
      <c r="X118" s="133"/>
      <c r="Y118" s="133"/>
      <c r="Z118" s="149" t="str">
        <f t="shared" ref="Z118:Z139" si="5">IF(COUNTBLANK(F118:Y118)=COLUMNS(F118:Y118)," ",IF(SUM(F118:Y118)=0,0,SUM(F118:Y118)))</f>
        <v xml:space="preserve"> </v>
      </c>
      <c r="AA118" s="143"/>
    </row>
    <row r="119" spans="1:27" ht="12" customHeight="1" x14ac:dyDescent="0.25">
      <c r="A119" s="32" t="str">
        <f>'S. Listesi'!E116</f>
        <v xml:space="preserve"> </v>
      </c>
      <c r="B119" s="33" t="str">
        <f>IF('S. Listesi'!F116=0," ",'S. Listesi'!F116)</f>
        <v xml:space="preserve"> </v>
      </c>
      <c r="C119" s="299" t="str">
        <f>IF('S. Listesi'!G116=0," ",'S. Listesi'!G116)</f>
        <v xml:space="preserve"> </v>
      </c>
      <c r="D119" s="300"/>
      <c r="E119" s="301"/>
      <c r="F119" s="133"/>
      <c r="G119" s="133"/>
      <c r="H119" s="133"/>
      <c r="I119" s="133"/>
      <c r="J119" s="133"/>
      <c r="K119" s="133"/>
      <c r="L119" s="133"/>
      <c r="M119" s="133"/>
      <c r="N119" s="133"/>
      <c r="O119" s="133"/>
      <c r="P119" s="133"/>
      <c r="Q119" s="133"/>
      <c r="R119" s="133"/>
      <c r="S119" s="133"/>
      <c r="T119" s="133"/>
      <c r="U119" s="133"/>
      <c r="V119" s="133"/>
      <c r="W119" s="133"/>
      <c r="X119" s="133"/>
      <c r="Y119" s="133"/>
      <c r="Z119" s="149" t="str">
        <f t="shared" si="5"/>
        <v xml:space="preserve"> </v>
      </c>
      <c r="AA119" s="143"/>
    </row>
    <row r="120" spans="1:27" ht="12" customHeight="1" x14ac:dyDescent="0.25">
      <c r="A120" s="32" t="str">
        <f>'S. Listesi'!E117</f>
        <v xml:space="preserve"> </v>
      </c>
      <c r="B120" s="33" t="str">
        <f>IF('S. Listesi'!F117=0," ",'S. Listesi'!F117)</f>
        <v xml:space="preserve"> </v>
      </c>
      <c r="C120" s="299" t="str">
        <f>IF('S. Listesi'!G117=0," ",'S. Listesi'!G117)</f>
        <v xml:space="preserve"> </v>
      </c>
      <c r="D120" s="300"/>
      <c r="E120" s="301"/>
      <c r="F120" s="133"/>
      <c r="G120" s="133"/>
      <c r="H120" s="133"/>
      <c r="I120" s="133"/>
      <c r="J120" s="133"/>
      <c r="K120" s="133"/>
      <c r="L120" s="133"/>
      <c r="M120" s="133"/>
      <c r="N120" s="133"/>
      <c r="O120" s="133"/>
      <c r="P120" s="133"/>
      <c r="Q120" s="133"/>
      <c r="R120" s="133"/>
      <c r="S120" s="133"/>
      <c r="T120" s="133"/>
      <c r="U120" s="133"/>
      <c r="V120" s="133"/>
      <c r="W120" s="133"/>
      <c r="X120" s="133"/>
      <c r="Y120" s="133"/>
      <c r="Z120" s="149" t="str">
        <f t="shared" si="5"/>
        <v xml:space="preserve"> </v>
      </c>
      <c r="AA120" s="143"/>
    </row>
    <row r="121" spans="1:27" ht="12" customHeight="1" x14ac:dyDescent="0.25">
      <c r="A121" s="32" t="str">
        <f>'S. Listesi'!E118</f>
        <v xml:space="preserve"> </v>
      </c>
      <c r="B121" s="33" t="str">
        <f>IF('S. Listesi'!F118=0," ",'S. Listesi'!F118)</f>
        <v xml:space="preserve"> </v>
      </c>
      <c r="C121" s="299" t="str">
        <f>IF('S. Listesi'!G118=0," ",'S. Listesi'!G118)</f>
        <v xml:space="preserve"> </v>
      </c>
      <c r="D121" s="300"/>
      <c r="E121" s="301"/>
      <c r="F121" s="133"/>
      <c r="G121" s="133"/>
      <c r="H121" s="133"/>
      <c r="I121" s="133"/>
      <c r="J121" s="133"/>
      <c r="K121" s="133"/>
      <c r="L121" s="133"/>
      <c r="M121" s="133"/>
      <c r="N121" s="133"/>
      <c r="O121" s="133"/>
      <c r="P121" s="133"/>
      <c r="Q121" s="133"/>
      <c r="R121" s="133"/>
      <c r="S121" s="133"/>
      <c r="T121" s="133"/>
      <c r="U121" s="133"/>
      <c r="V121" s="133"/>
      <c r="W121" s="133"/>
      <c r="X121" s="133"/>
      <c r="Y121" s="133"/>
      <c r="Z121" s="149" t="str">
        <f t="shared" si="5"/>
        <v xml:space="preserve"> </v>
      </c>
      <c r="AA121" s="143"/>
    </row>
    <row r="122" spans="1:27" ht="12" customHeight="1" x14ac:dyDescent="0.25">
      <c r="A122" s="32" t="str">
        <f>'S. Listesi'!E119</f>
        <v xml:space="preserve"> </v>
      </c>
      <c r="B122" s="33" t="str">
        <f>IF('S. Listesi'!F119=0," ",'S. Listesi'!F119)</f>
        <v xml:space="preserve"> </v>
      </c>
      <c r="C122" s="299" t="str">
        <f>IF('S. Listesi'!G119=0," ",'S. Listesi'!G119)</f>
        <v xml:space="preserve"> </v>
      </c>
      <c r="D122" s="300"/>
      <c r="E122" s="301"/>
      <c r="F122" s="133"/>
      <c r="G122" s="133"/>
      <c r="H122" s="133"/>
      <c r="I122" s="133"/>
      <c r="J122" s="133"/>
      <c r="K122" s="133"/>
      <c r="L122" s="133"/>
      <c r="M122" s="133"/>
      <c r="N122" s="133"/>
      <c r="O122" s="133"/>
      <c r="P122" s="133"/>
      <c r="Q122" s="133"/>
      <c r="R122" s="133"/>
      <c r="S122" s="133"/>
      <c r="T122" s="133"/>
      <c r="U122" s="133"/>
      <c r="V122" s="133"/>
      <c r="W122" s="133"/>
      <c r="X122" s="133"/>
      <c r="Y122" s="133"/>
      <c r="Z122" s="149" t="str">
        <f t="shared" si="5"/>
        <v xml:space="preserve"> </v>
      </c>
      <c r="AA122" s="143"/>
    </row>
    <row r="123" spans="1:27" ht="12" customHeight="1" x14ac:dyDescent="0.25">
      <c r="A123" s="32" t="str">
        <f>'S. Listesi'!E120</f>
        <v xml:space="preserve"> </v>
      </c>
      <c r="B123" s="33" t="str">
        <f>IF('S. Listesi'!F120=0," ",'S. Listesi'!F120)</f>
        <v xml:space="preserve"> </v>
      </c>
      <c r="C123" s="299" t="str">
        <f>IF('S. Listesi'!G120=0," ",'S. Listesi'!G120)</f>
        <v xml:space="preserve"> </v>
      </c>
      <c r="D123" s="300"/>
      <c r="E123" s="301"/>
      <c r="F123" s="133"/>
      <c r="G123" s="133"/>
      <c r="H123" s="133"/>
      <c r="I123" s="133"/>
      <c r="J123" s="133"/>
      <c r="K123" s="133"/>
      <c r="L123" s="133"/>
      <c r="M123" s="133"/>
      <c r="N123" s="133"/>
      <c r="O123" s="133"/>
      <c r="P123" s="133"/>
      <c r="Q123" s="133"/>
      <c r="R123" s="133"/>
      <c r="S123" s="133"/>
      <c r="T123" s="133"/>
      <c r="U123" s="133"/>
      <c r="V123" s="133"/>
      <c r="W123" s="133"/>
      <c r="X123" s="133"/>
      <c r="Y123" s="133"/>
      <c r="Z123" s="149" t="str">
        <f t="shared" si="5"/>
        <v xml:space="preserve"> </v>
      </c>
      <c r="AA123" s="143"/>
    </row>
    <row r="124" spans="1:27" ht="12" customHeight="1" x14ac:dyDescent="0.25">
      <c r="A124" s="32" t="str">
        <f>'S. Listesi'!E121</f>
        <v xml:space="preserve"> </v>
      </c>
      <c r="B124" s="33" t="str">
        <f>IF('S. Listesi'!F121=0," ",'S. Listesi'!F121)</f>
        <v xml:space="preserve"> </v>
      </c>
      <c r="C124" s="299" t="str">
        <f>IF('S. Listesi'!G121=0," ",'S. Listesi'!G121)</f>
        <v xml:space="preserve"> </v>
      </c>
      <c r="D124" s="300"/>
      <c r="E124" s="301"/>
      <c r="F124" s="133"/>
      <c r="G124" s="133"/>
      <c r="H124" s="133"/>
      <c r="I124" s="133"/>
      <c r="J124" s="133"/>
      <c r="K124" s="133"/>
      <c r="L124" s="133"/>
      <c r="M124" s="133"/>
      <c r="N124" s="133"/>
      <c r="O124" s="133"/>
      <c r="P124" s="133"/>
      <c r="Q124" s="133"/>
      <c r="R124" s="133"/>
      <c r="S124" s="133"/>
      <c r="T124" s="133"/>
      <c r="U124" s="133"/>
      <c r="V124" s="133"/>
      <c r="W124" s="133"/>
      <c r="X124" s="133"/>
      <c r="Y124" s="133"/>
      <c r="Z124" s="149" t="str">
        <f t="shared" si="5"/>
        <v xml:space="preserve"> </v>
      </c>
      <c r="AA124" s="143"/>
    </row>
    <row r="125" spans="1:27" ht="12" customHeight="1" x14ac:dyDescent="0.25">
      <c r="A125" s="32" t="str">
        <f>'S. Listesi'!E122</f>
        <v xml:space="preserve"> </v>
      </c>
      <c r="B125" s="33" t="str">
        <f>IF('S. Listesi'!F122=0," ",'S. Listesi'!F122)</f>
        <v xml:space="preserve"> </v>
      </c>
      <c r="C125" s="299" t="str">
        <f>IF('S. Listesi'!G122=0," ",'S. Listesi'!G122)</f>
        <v xml:space="preserve"> </v>
      </c>
      <c r="D125" s="300"/>
      <c r="E125" s="301"/>
      <c r="F125" s="133"/>
      <c r="G125" s="133"/>
      <c r="H125" s="133"/>
      <c r="I125" s="133"/>
      <c r="J125" s="133"/>
      <c r="K125" s="133"/>
      <c r="L125" s="133"/>
      <c r="M125" s="133"/>
      <c r="N125" s="133"/>
      <c r="O125" s="133"/>
      <c r="P125" s="133"/>
      <c r="Q125" s="133"/>
      <c r="R125" s="133"/>
      <c r="S125" s="133"/>
      <c r="T125" s="133"/>
      <c r="U125" s="133"/>
      <c r="V125" s="133"/>
      <c r="W125" s="133"/>
      <c r="X125" s="133"/>
      <c r="Y125" s="133"/>
      <c r="Z125" s="149" t="str">
        <f t="shared" si="5"/>
        <v xml:space="preserve"> </v>
      </c>
      <c r="AA125" s="143"/>
    </row>
    <row r="126" spans="1:27" ht="12" customHeight="1" x14ac:dyDescent="0.25">
      <c r="A126" s="32" t="str">
        <f>'S. Listesi'!E123</f>
        <v xml:space="preserve"> </v>
      </c>
      <c r="B126" s="33" t="str">
        <f>IF('S. Listesi'!F123=0," ",'S. Listesi'!F123)</f>
        <v xml:space="preserve"> </v>
      </c>
      <c r="C126" s="299" t="str">
        <f>IF('S. Listesi'!G123=0," ",'S. Listesi'!G123)</f>
        <v xml:space="preserve"> </v>
      </c>
      <c r="D126" s="300"/>
      <c r="E126" s="301"/>
      <c r="F126" s="133"/>
      <c r="G126" s="133"/>
      <c r="H126" s="133"/>
      <c r="I126" s="133"/>
      <c r="J126" s="133"/>
      <c r="K126" s="133"/>
      <c r="L126" s="133"/>
      <c r="M126" s="133"/>
      <c r="N126" s="133"/>
      <c r="O126" s="133"/>
      <c r="P126" s="133"/>
      <c r="Q126" s="133"/>
      <c r="R126" s="133"/>
      <c r="S126" s="133"/>
      <c r="T126" s="133"/>
      <c r="U126" s="133"/>
      <c r="V126" s="133"/>
      <c r="W126" s="133"/>
      <c r="X126" s="133"/>
      <c r="Y126" s="133"/>
      <c r="Z126" s="149" t="str">
        <f t="shared" si="5"/>
        <v xml:space="preserve"> </v>
      </c>
      <c r="AA126" s="143"/>
    </row>
    <row r="127" spans="1:27" ht="12" customHeight="1" x14ac:dyDescent="0.25">
      <c r="A127" s="32" t="str">
        <f>'S. Listesi'!E124</f>
        <v xml:space="preserve"> </v>
      </c>
      <c r="B127" s="33" t="str">
        <f>IF('S. Listesi'!F124=0," ",'S. Listesi'!F124)</f>
        <v xml:space="preserve"> </v>
      </c>
      <c r="C127" s="299" t="str">
        <f>IF('S. Listesi'!G124=0," ",'S. Listesi'!G124)</f>
        <v xml:space="preserve"> </v>
      </c>
      <c r="D127" s="300"/>
      <c r="E127" s="301"/>
      <c r="F127" s="133"/>
      <c r="G127" s="133"/>
      <c r="H127" s="133"/>
      <c r="I127" s="133"/>
      <c r="J127" s="133"/>
      <c r="K127" s="133"/>
      <c r="L127" s="133"/>
      <c r="M127" s="133"/>
      <c r="N127" s="133"/>
      <c r="O127" s="133"/>
      <c r="P127" s="133"/>
      <c r="Q127" s="133"/>
      <c r="R127" s="133"/>
      <c r="S127" s="133"/>
      <c r="T127" s="133"/>
      <c r="U127" s="133"/>
      <c r="V127" s="133"/>
      <c r="W127" s="133"/>
      <c r="X127" s="133"/>
      <c r="Y127" s="133"/>
      <c r="Z127" s="149" t="str">
        <f t="shared" si="5"/>
        <v xml:space="preserve"> </v>
      </c>
      <c r="AA127" s="143"/>
    </row>
    <row r="128" spans="1:27" ht="12" customHeight="1" x14ac:dyDescent="0.25">
      <c r="A128" s="32" t="str">
        <f>'S. Listesi'!E125</f>
        <v xml:space="preserve"> </v>
      </c>
      <c r="B128" s="33" t="str">
        <f>IF('S. Listesi'!F125=0," ",'S. Listesi'!F125)</f>
        <v xml:space="preserve"> </v>
      </c>
      <c r="C128" s="299" t="str">
        <f>IF('S. Listesi'!G125=0," ",'S. Listesi'!G125)</f>
        <v xml:space="preserve"> </v>
      </c>
      <c r="D128" s="300"/>
      <c r="E128" s="301"/>
      <c r="F128" s="133"/>
      <c r="G128" s="133"/>
      <c r="H128" s="133"/>
      <c r="I128" s="133"/>
      <c r="J128" s="133"/>
      <c r="K128" s="133"/>
      <c r="L128" s="133"/>
      <c r="M128" s="133"/>
      <c r="N128" s="133"/>
      <c r="O128" s="133"/>
      <c r="P128" s="133"/>
      <c r="Q128" s="133"/>
      <c r="R128" s="133"/>
      <c r="S128" s="133"/>
      <c r="T128" s="133"/>
      <c r="U128" s="133"/>
      <c r="V128" s="133"/>
      <c r="W128" s="133"/>
      <c r="X128" s="133"/>
      <c r="Y128" s="133"/>
      <c r="Z128" s="149" t="str">
        <f t="shared" si="5"/>
        <v xml:space="preserve"> </v>
      </c>
      <c r="AA128" s="143"/>
    </row>
    <row r="129" spans="1:27" ht="12" customHeight="1" x14ac:dyDescent="0.25">
      <c r="A129" s="32" t="str">
        <f>'S. Listesi'!E126</f>
        <v xml:space="preserve"> </v>
      </c>
      <c r="B129" s="33" t="str">
        <f>IF('S. Listesi'!F126=0," ",'S. Listesi'!F126)</f>
        <v xml:space="preserve"> </v>
      </c>
      <c r="C129" s="299" t="str">
        <f>IF('S. Listesi'!G126=0," ",'S. Listesi'!G126)</f>
        <v xml:space="preserve"> </v>
      </c>
      <c r="D129" s="300"/>
      <c r="E129" s="301"/>
      <c r="F129" s="133"/>
      <c r="G129" s="133"/>
      <c r="H129" s="133"/>
      <c r="I129" s="133"/>
      <c r="J129" s="133"/>
      <c r="K129" s="133"/>
      <c r="L129" s="133"/>
      <c r="M129" s="133"/>
      <c r="N129" s="133"/>
      <c r="O129" s="133"/>
      <c r="P129" s="133"/>
      <c r="Q129" s="133"/>
      <c r="R129" s="133"/>
      <c r="S129" s="133"/>
      <c r="T129" s="133"/>
      <c r="U129" s="133"/>
      <c r="V129" s="133"/>
      <c r="W129" s="133"/>
      <c r="X129" s="133"/>
      <c r="Y129" s="133"/>
      <c r="Z129" s="149" t="str">
        <f t="shared" si="5"/>
        <v xml:space="preserve"> </v>
      </c>
      <c r="AA129" s="143"/>
    </row>
    <row r="130" spans="1:27" ht="12" customHeight="1" x14ac:dyDescent="0.25">
      <c r="A130" s="32" t="str">
        <f>'S. Listesi'!E127</f>
        <v xml:space="preserve"> </v>
      </c>
      <c r="B130" s="33" t="str">
        <f>IF('S. Listesi'!F127=0," ",'S. Listesi'!F127)</f>
        <v xml:space="preserve"> </v>
      </c>
      <c r="C130" s="299" t="str">
        <f>IF('S. Listesi'!G127=0," ",'S. Listesi'!G127)</f>
        <v xml:space="preserve"> </v>
      </c>
      <c r="D130" s="300"/>
      <c r="E130" s="301"/>
      <c r="F130" s="133"/>
      <c r="G130" s="133"/>
      <c r="H130" s="133"/>
      <c r="I130" s="133"/>
      <c r="J130" s="133"/>
      <c r="K130" s="133"/>
      <c r="L130" s="133"/>
      <c r="M130" s="133"/>
      <c r="N130" s="133"/>
      <c r="O130" s="133"/>
      <c r="P130" s="133"/>
      <c r="Q130" s="133"/>
      <c r="R130" s="133"/>
      <c r="S130" s="133"/>
      <c r="T130" s="133"/>
      <c r="U130" s="133"/>
      <c r="V130" s="133"/>
      <c r="W130" s="133"/>
      <c r="X130" s="133"/>
      <c r="Y130" s="133"/>
      <c r="Z130" s="149" t="str">
        <f t="shared" si="5"/>
        <v xml:space="preserve"> </v>
      </c>
      <c r="AA130" s="143"/>
    </row>
    <row r="131" spans="1:27" ht="12" customHeight="1" x14ac:dyDescent="0.25">
      <c r="A131" s="32" t="str">
        <f>'S. Listesi'!E128</f>
        <v xml:space="preserve"> </v>
      </c>
      <c r="B131" s="33" t="str">
        <f>IF('S. Listesi'!F128=0," ",'S. Listesi'!F128)</f>
        <v xml:space="preserve"> </v>
      </c>
      <c r="C131" s="299" t="str">
        <f>IF('S. Listesi'!G128=0," ",'S. Listesi'!G128)</f>
        <v xml:space="preserve"> </v>
      </c>
      <c r="D131" s="300"/>
      <c r="E131" s="301"/>
      <c r="F131" s="133"/>
      <c r="G131" s="133"/>
      <c r="H131" s="133"/>
      <c r="I131" s="133"/>
      <c r="J131" s="133"/>
      <c r="K131" s="133"/>
      <c r="L131" s="133"/>
      <c r="M131" s="133"/>
      <c r="N131" s="133"/>
      <c r="O131" s="133"/>
      <c r="P131" s="133"/>
      <c r="Q131" s="133"/>
      <c r="R131" s="133"/>
      <c r="S131" s="133"/>
      <c r="T131" s="133"/>
      <c r="U131" s="133"/>
      <c r="V131" s="133"/>
      <c r="W131" s="133"/>
      <c r="X131" s="133"/>
      <c r="Y131" s="133"/>
      <c r="Z131" s="149" t="str">
        <f t="shared" si="5"/>
        <v xml:space="preserve"> </v>
      </c>
      <c r="AA131" s="143"/>
    </row>
    <row r="132" spans="1:27" ht="12" customHeight="1" x14ac:dyDescent="0.25">
      <c r="A132" s="32" t="str">
        <f>'S. Listesi'!E129</f>
        <v xml:space="preserve"> </v>
      </c>
      <c r="B132" s="33" t="str">
        <f>IF('S. Listesi'!F129=0," ",'S. Listesi'!F129)</f>
        <v xml:space="preserve"> </v>
      </c>
      <c r="C132" s="299" t="str">
        <f>IF('S. Listesi'!G129=0," ",'S. Listesi'!G129)</f>
        <v xml:space="preserve"> </v>
      </c>
      <c r="D132" s="300"/>
      <c r="E132" s="301"/>
      <c r="F132" s="133"/>
      <c r="G132" s="133"/>
      <c r="H132" s="133"/>
      <c r="I132" s="133"/>
      <c r="J132" s="133"/>
      <c r="K132" s="133"/>
      <c r="L132" s="133"/>
      <c r="M132" s="133"/>
      <c r="N132" s="133"/>
      <c r="O132" s="133"/>
      <c r="P132" s="133"/>
      <c r="Q132" s="133"/>
      <c r="R132" s="133"/>
      <c r="S132" s="133"/>
      <c r="T132" s="133"/>
      <c r="U132" s="133"/>
      <c r="V132" s="133"/>
      <c r="W132" s="133"/>
      <c r="X132" s="133"/>
      <c r="Y132" s="133"/>
      <c r="Z132" s="149" t="str">
        <f t="shared" si="5"/>
        <v xml:space="preserve"> </v>
      </c>
      <c r="AA132" s="143"/>
    </row>
    <row r="133" spans="1:27" ht="12" customHeight="1" x14ac:dyDescent="0.25">
      <c r="A133" s="32" t="str">
        <f>'S. Listesi'!E130</f>
        <v xml:space="preserve"> </v>
      </c>
      <c r="B133" s="33" t="str">
        <f>IF('S. Listesi'!F130=0," ",'S. Listesi'!F130)</f>
        <v xml:space="preserve"> </v>
      </c>
      <c r="C133" s="299" t="str">
        <f>IF('S. Listesi'!G130=0," ",'S. Listesi'!G130)</f>
        <v xml:space="preserve"> </v>
      </c>
      <c r="D133" s="300"/>
      <c r="E133" s="301"/>
      <c r="F133" s="133"/>
      <c r="G133" s="133"/>
      <c r="H133" s="133"/>
      <c r="I133" s="133"/>
      <c r="J133" s="133"/>
      <c r="K133" s="133"/>
      <c r="L133" s="133"/>
      <c r="M133" s="133"/>
      <c r="N133" s="133"/>
      <c r="O133" s="133"/>
      <c r="P133" s="133"/>
      <c r="Q133" s="133"/>
      <c r="R133" s="133"/>
      <c r="S133" s="133"/>
      <c r="T133" s="133"/>
      <c r="U133" s="133"/>
      <c r="V133" s="133"/>
      <c r="W133" s="133"/>
      <c r="X133" s="133"/>
      <c r="Y133" s="133"/>
      <c r="Z133" s="149" t="str">
        <f t="shared" si="5"/>
        <v xml:space="preserve"> </v>
      </c>
      <c r="AA133" s="143"/>
    </row>
    <row r="134" spans="1:27" ht="12" customHeight="1" x14ac:dyDescent="0.25">
      <c r="A134" s="32" t="str">
        <f>'S. Listesi'!E131</f>
        <v xml:space="preserve"> </v>
      </c>
      <c r="B134" s="33" t="str">
        <f>IF('S. Listesi'!F131=0," ",'S. Listesi'!F131)</f>
        <v xml:space="preserve"> </v>
      </c>
      <c r="C134" s="299" t="str">
        <f>IF('S. Listesi'!G131=0," ",'S. Listesi'!G131)</f>
        <v xml:space="preserve"> </v>
      </c>
      <c r="D134" s="300"/>
      <c r="E134" s="301"/>
      <c r="F134" s="133"/>
      <c r="G134" s="133"/>
      <c r="H134" s="133"/>
      <c r="I134" s="133"/>
      <c r="J134" s="133"/>
      <c r="K134" s="133"/>
      <c r="L134" s="133"/>
      <c r="M134" s="133"/>
      <c r="N134" s="133"/>
      <c r="O134" s="133"/>
      <c r="P134" s="133"/>
      <c r="Q134" s="133"/>
      <c r="R134" s="133"/>
      <c r="S134" s="133"/>
      <c r="T134" s="133"/>
      <c r="U134" s="133"/>
      <c r="V134" s="133"/>
      <c r="W134" s="133"/>
      <c r="X134" s="133"/>
      <c r="Y134" s="133"/>
      <c r="Z134" s="149" t="str">
        <f t="shared" si="5"/>
        <v xml:space="preserve"> </v>
      </c>
      <c r="AA134" s="143"/>
    </row>
    <row r="135" spans="1:27" ht="12" customHeight="1" x14ac:dyDescent="0.25">
      <c r="A135" s="32" t="str">
        <f>'S. Listesi'!E132</f>
        <v xml:space="preserve"> </v>
      </c>
      <c r="B135" s="33" t="str">
        <f>IF('S. Listesi'!F132=0," ",'S. Listesi'!F132)</f>
        <v xml:space="preserve"> </v>
      </c>
      <c r="C135" s="299" t="str">
        <f>IF('S. Listesi'!G132=0," ",'S. Listesi'!G132)</f>
        <v xml:space="preserve"> </v>
      </c>
      <c r="D135" s="300"/>
      <c r="E135" s="301"/>
      <c r="F135" s="133"/>
      <c r="G135" s="133"/>
      <c r="H135" s="133"/>
      <c r="I135" s="133"/>
      <c r="J135" s="133"/>
      <c r="K135" s="133"/>
      <c r="L135" s="133"/>
      <c r="M135" s="133"/>
      <c r="N135" s="133"/>
      <c r="O135" s="133"/>
      <c r="P135" s="133"/>
      <c r="Q135" s="133"/>
      <c r="R135" s="133"/>
      <c r="S135" s="133"/>
      <c r="T135" s="133"/>
      <c r="U135" s="133"/>
      <c r="V135" s="133"/>
      <c r="W135" s="133"/>
      <c r="X135" s="133"/>
      <c r="Y135" s="133"/>
      <c r="Z135" s="149" t="str">
        <f t="shared" si="5"/>
        <v xml:space="preserve"> </v>
      </c>
      <c r="AA135" s="143"/>
    </row>
    <row r="136" spans="1:27" ht="12" customHeight="1" x14ac:dyDescent="0.25">
      <c r="A136" s="32" t="str">
        <f>'S. Listesi'!E133</f>
        <v xml:space="preserve"> </v>
      </c>
      <c r="B136" s="33" t="str">
        <f>IF('S. Listesi'!F133=0," ",'S. Listesi'!F133)</f>
        <v xml:space="preserve"> </v>
      </c>
      <c r="C136" s="299" t="str">
        <f>IF('S. Listesi'!G133=0," ",'S. Listesi'!G133)</f>
        <v xml:space="preserve"> </v>
      </c>
      <c r="D136" s="300"/>
      <c r="E136" s="301"/>
      <c r="F136" s="133"/>
      <c r="G136" s="133"/>
      <c r="H136" s="133"/>
      <c r="I136" s="133"/>
      <c r="J136" s="133"/>
      <c r="K136" s="133"/>
      <c r="L136" s="133"/>
      <c r="M136" s="133"/>
      <c r="N136" s="133"/>
      <c r="O136" s="133"/>
      <c r="P136" s="133"/>
      <c r="Q136" s="133"/>
      <c r="R136" s="133"/>
      <c r="S136" s="133"/>
      <c r="T136" s="133"/>
      <c r="U136" s="133"/>
      <c r="V136" s="133"/>
      <c r="W136" s="133"/>
      <c r="X136" s="133"/>
      <c r="Y136" s="133"/>
      <c r="Z136" s="149" t="str">
        <f t="shared" si="5"/>
        <v xml:space="preserve"> </v>
      </c>
      <c r="AA136" s="143"/>
    </row>
    <row r="137" spans="1:27" ht="12" customHeight="1" x14ac:dyDescent="0.25">
      <c r="A137" s="32" t="str">
        <f>'S. Listesi'!E134</f>
        <v xml:space="preserve"> </v>
      </c>
      <c r="B137" s="33" t="str">
        <f>IF('S. Listesi'!F134=0," ",'S. Listesi'!F134)</f>
        <v xml:space="preserve"> </v>
      </c>
      <c r="C137" s="299" t="str">
        <f>IF('S. Listesi'!G134=0," ",'S. Listesi'!G134)</f>
        <v xml:space="preserve"> </v>
      </c>
      <c r="D137" s="300"/>
      <c r="E137" s="301"/>
      <c r="F137" s="133"/>
      <c r="G137" s="133"/>
      <c r="H137" s="133"/>
      <c r="I137" s="133"/>
      <c r="J137" s="133"/>
      <c r="K137" s="133"/>
      <c r="L137" s="133"/>
      <c r="M137" s="133"/>
      <c r="N137" s="133"/>
      <c r="O137" s="133"/>
      <c r="P137" s="133"/>
      <c r="Q137" s="133"/>
      <c r="R137" s="133"/>
      <c r="S137" s="133"/>
      <c r="T137" s="133"/>
      <c r="U137" s="133"/>
      <c r="V137" s="133"/>
      <c r="W137" s="133"/>
      <c r="X137" s="133"/>
      <c r="Y137" s="133"/>
      <c r="Z137" s="149" t="str">
        <f t="shared" si="5"/>
        <v xml:space="preserve"> </v>
      </c>
      <c r="AA137" s="143"/>
    </row>
    <row r="138" spans="1:27" ht="12" customHeight="1" x14ac:dyDescent="0.25">
      <c r="A138" s="32" t="str">
        <f>'S. Listesi'!E135</f>
        <v xml:space="preserve"> </v>
      </c>
      <c r="B138" s="33" t="str">
        <f>IF('S. Listesi'!F135=0," ",'S. Listesi'!F135)</f>
        <v xml:space="preserve"> </v>
      </c>
      <c r="C138" s="299" t="str">
        <f>IF('S. Listesi'!G135=0," ",'S. Listesi'!G135)</f>
        <v xml:space="preserve"> </v>
      </c>
      <c r="D138" s="300"/>
      <c r="E138" s="301"/>
      <c r="F138" s="133"/>
      <c r="G138" s="133"/>
      <c r="H138" s="133"/>
      <c r="I138" s="133"/>
      <c r="J138" s="133"/>
      <c r="K138" s="133"/>
      <c r="L138" s="133"/>
      <c r="M138" s="133"/>
      <c r="N138" s="133"/>
      <c r="O138" s="133"/>
      <c r="P138" s="133"/>
      <c r="Q138" s="133"/>
      <c r="R138" s="133"/>
      <c r="S138" s="133"/>
      <c r="T138" s="133"/>
      <c r="U138" s="133"/>
      <c r="V138" s="133"/>
      <c r="W138" s="133"/>
      <c r="X138" s="133"/>
      <c r="Y138" s="133"/>
      <c r="Z138" s="149" t="str">
        <f t="shared" si="5"/>
        <v xml:space="preserve"> </v>
      </c>
      <c r="AA138" s="143"/>
    </row>
    <row r="139" spans="1:27" ht="12" customHeight="1" x14ac:dyDescent="0.25">
      <c r="A139" s="32" t="str">
        <f>'S. Listesi'!E136</f>
        <v xml:space="preserve"> </v>
      </c>
      <c r="B139" s="33" t="str">
        <f>IF('S. Listesi'!F136=0," ",'S. Listesi'!F136)</f>
        <v xml:space="preserve"> </v>
      </c>
      <c r="C139" s="299" t="str">
        <f>IF('S. Listesi'!G136=0," ",'S. Listesi'!G136)</f>
        <v xml:space="preserve"> </v>
      </c>
      <c r="D139" s="300"/>
      <c r="E139" s="301"/>
      <c r="F139" s="133"/>
      <c r="G139" s="133"/>
      <c r="H139" s="133"/>
      <c r="I139" s="133"/>
      <c r="J139" s="133"/>
      <c r="K139" s="133"/>
      <c r="L139" s="133"/>
      <c r="M139" s="133"/>
      <c r="N139" s="133"/>
      <c r="O139" s="133"/>
      <c r="P139" s="133"/>
      <c r="Q139" s="133"/>
      <c r="R139" s="133"/>
      <c r="S139" s="133"/>
      <c r="T139" s="133"/>
      <c r="U139" s="133"/>
      <c r="V139" s="133"/>
      <c r="W139" s="133"/>
      <c r="X139" s="133"/>
      <c r="Y139" s="133"/>
      <c r="Z139" s="149" t="str">
        <f t="shared" si="5"/>
        <v xml:space="preserve"> </v>
      </c>
      <c r="AA139" s="143"/>
    </row>
    <row r="140" spans="1:27" ht="12" customHeight="1" x14ac:dyDescent="0.25">
      <c r="A140" s="32" t="str">
        <f>'S. Listesi'!E137</f>
        <v xml:space="preserve"> </v>
      </c>
      <c r="B140" s="33" t="str">
        <f>IF('S. Listesi'!F137=0," ",'S. Listesi'!F137)</f>
        <v xml:space="preserve"> </v>
      </c>
      <c r="C140" s="299" t="str">
        <f>IF('S. Listesi'!G137=0," ",'S. Listesi'!G137)</f>
        <v xml:space="preserve"> </v>
      </c>
      <c r="D140" s="300"/>
      <c r="E140" s="301"/>
      <c r="F140" s="133"/>
      <c r="G140" s="133"/>
      <c r="H140" s="133"/>
      <c r="I140" s="133"/>
      <c r="J140" s="133"/>
      <c r="K140" s="133"/>
      <c r="L140" s="133"/>
      <c r="M140" s="133"/>
      <c r="N140" s="133"/>
      <c r="O140" s="133"/>
      <c r="P140" s="133"/>
      <c r="Q140" s="133"/>
      <c r="R140" s="133"/>
      <c r="S140" s="133"/>
      <c r="T140" s="133"/>
      <c r="U140" s="133"/>
      <c r="V140" s="133"/>
      <c r="W140" s="133"/>
      <c r="X140" s="133"/>
      <c r="Y140" s="133"/>
      <c r="Z140" s="149" t="str">
        <f t="shared" ref="Z140:Z146" si="6">IF(COUNTBLANK(F140:Y140)=COLUMNS(F140:Y140)," ",IF(SUM(F140:Y140)=0,0,SUM(F140:Y140)))</f>
        <v xml:space="preserve"> </v>
      </c>
      <c r="AA140" s="143"/>
    </row>
    <row r="141" spans="1:27" ht="12" customHeight="1" x14ac:dyDescent="0.25">
      <c r="A141" s="32" t="str">
        <f>'S. Listesi'!E138</f>
        <v xml:space="preserve"> </v>
      </c>
      <c r="B141" s="33" t="str">
        <f>IF('S. Listesi'!F138=0," ",'S. Listesi'!F138)</f>
        <v xml:space="preserve"> </v>
      </c>
      <c r="C141" s="299" t="str">
        <f>IF('S. Listesi'!G138=0," ",'S. Listesi'!G138)</f>
        <v xml:space="preserve"> </v>
      </c>
      <c r="D141" s="300"/>
      <c r="E141" s="301"/>
      <c r="F141" s="133"/>
      <c r="G141" s="133"/>
      <c r="H141" s="133"/>
      <c r="I141" s="133"/>
      <c r="J141" s="133"/>
      <c r="K141" s="133"/>
      <c r="L141" s="133"/>
      <c r="M141" s="133"/>
      <c r="N141" s="133"/>
      <c r="O141" s="133"/>
      <c r="P141" s="133"/>
      <c r="Q141" s="133"/>
      <c r="R141" s="133"/>
      <c r="S141" s="133"/>
      <c r="T141" s="133"/>
      <c r="U141" s="133"/>
      <c r="V141" s="133"/>
      <c r="W141" s="133"/>
      <c r="X141" s="133"/>
      <c r="Y141" s="133"/>
      <c r="Z141" s="149" t="str">
        <f t="shared" si="6"/>
        <v xml:space="preserve"> </v>
      </c>
      <c r="AA141" s="143"/>
    </row>
    <row r="142" spans="1:27" ht="12" customHeight="1" x14ac:dyDescent="0.25">
      <c r="A142" s="32" t="str">
        <f>'S. Listesi'!E139</f>
        <v xml:space="preserve"> </v>
      </c>
      <c r="B142" s="33" t="str">
        <f>IF('S. Listesi'!F139=0," ",'S. Listesi'!F139)</f>
        <v xml:space="preserve"> </v>
      </c>
      <c r="C142" s="299" t="str">
        <f>IF('S. Listesi'!G139=0," ",'S. Listesi'!G139)</f>
        <v xml:space="preserve"> </v>
      </c>
      <c r="D142" s="300"/>
      <c r="E142" s="301"/>
      <c r="F142" s="133"/>
      <c r="G142" s="133"/>
      <c r="H142" s="133"/>
      <c r="I142" s="133"/>
      <c r="J142" s="133"/>
      <c r="K142" s="133"/>
      <c r="L142" s="133"/>
      <c r="M142" s="133"/>
      <c r="N142" s="133"/>
      <c r="O142" s="133"/>
      <c r="P142" s="133"/>
      <c r="Q142" s="133"/>
      <c r="R142" s="133"/>
      <c r="S142" s="133"/>
      <c r="T142" s="133"/>
      <c r="U142" s="133"/>
      <c r="V142" s="133"/>
      <c r="W142" s="133"/>
      <c r="X142" s="133"/>
      <c r="Y142" s="133"/>
      <c r="Z142" s="149" t="str">
        <f t="shared" si="6"/>
        <v xml:space="preserve"> </v>
      </c>
      <c r="AA142" s="143"/>
    </row>
    <row r="143" spans="1:27" ht="12" customHeight="1" x14ac:dyDescent="0.25">
      <c r="A143" s="32" t="str">
        <f>'S. Listesi'!E140</f>
        <v xml:space="preserve"> </v>
      </c>
      <c r="B143" s="33" t="str">
        <f>IF('S. Listesi'!F140=0," ",'S. Listesi'!F140)</f>
        <v xml:space="preserve"> </v>
      </c>
      <c r="C143" s="299" t="str">
        <f>IF('S. Listesi'!G140=0," ",'S. Listesi'!G140)</f>
        <v xml:space="preserve"> </v>
      </c>
      <c r="D143" s="300"/>
      <c r="E143" s="301"/>
      <c r="F143" s="133"/>
      <c r="G143" s="133"/>
      <c r="H143" s="133"/>
      <c r="I143" s="133"/>
      <c r="J143" s="133"/>
      <c r="K143" s="133"/>
      <c r="L143" s="133"/>
      <c r="M143" s="133"/>
      <c r="N143" s="133"/>
      <c r="O143" s="133"/>
      <c r="P143" s="133"/>
      <c r="Q143" s="133"/>
      <c r="R143" s="133"/>
      <c r="S143" s="133"/>
      <c r="T143" s="133"/>
      <c r="U143" s="133"/>
      <c r="V143" s="133"/>
      <c r="W143" s="133"/>
      <c r="X143" s="133"/>
      <c r="Y143" s="133"/>
      <c r="Z143" s="149" t="str">
        <f t="shared" si="6"/>
        <v xml:space="preserve"> </v>
      </c>
      <c r="AA143" s="143"/>
    </row>
    <row r="144" spans="1:27" ht="12" customHeight="1" x14ac:dyDescent="0.25">
      <c r="A144" s="32" t="str">
        <f>'S. Listesi'!E141</f>
        <v xml:space="preserve"> </v>
      </c>
      <c r="B144" s="33" t="str">
        <f>IF('S. Listesi'!F141=0," ",'S. Listesi'!F141)</f>
        <v xml:space="preserve"> </v>
      </c>
      <c r="C144" s="299" t="str">
        <f>IF('S. Listesi'!G141=0," ",'S. Listesi'!G141)</f>
        <v xml:space="preserve"> </v>
      </c>
      <c r="D144" s="300"/>
      <c r="E144" s="301"/>
      <c r="F144" s="133"/>
      <c r="G144" s="133"/>
      <c r="H144" s="133"/>
      <c r="I144" s="133"/>
      <c r="J144" s="133"/>
      <c r="K144" s="133"/>
      <c r="L144" s="133"/>
      <c r="M144" s="133"/>
      <c r="N144" s="133"/>
      <c r="O144" s="133"/>
      <c r="P144" s="133"/>
      <c r="Q144" s="133"/>
      <c r="R144" s="133"/>
      <c r="S144" s="133"/>
      <c r="T144" s="133"/>
      <c r="U144" s="133"/>
      <c r="V144" s="133"/>
      <c r="W144" s="133"/>
      <c r="X144" s="133"/>
      <c r="Y144" s="133"/>
      <c r="Z144" s="149" t="str">
        <f t="shared" si="6"/>
        <v xml:space="preserve"> </v>
      </c>
      <c r="AA144" s="143"/>
    </row>
    <row r="145" spans="1:27" ht="12" customHeight="1" x14ac:dyDescent="0.25">
      <c r="A145" s="32" t="str">
        <f>'S. Listesi'!E142</f>
        <v xml:space="preserve"> </v>
      </c>
      <c r="B145" s="33" t="str">
        <f>IF('S. Listesi'!F142=0," ",'S. Listesi'!F142)</f>
        <v xml:space="preserve"> </v>
      </c>
      <c r="C145" s="299" t="str">
        <f>IF('S. Listesi'!G142=0," ",'S. Listesi'!G142)</f>
        <v xml:space="preserve"> </v>
      </c>
      <c r="D145" s="300"/>
      <c r="E145" s="301"/>
      <c r="F145" s="133"/>
      <c r="G145" s="133"/>
      <c r="H145" s="133"/>
      <c r="I145" s="133"/>
      <c r="J145" s="133"/>
      <c r="K145" s="133"/>
      <c r="L145" s="133"/>
      <c r="M145" s="133"/>
      <c r="N145" s="133"/>
      <c r="O145" s="133"/>
      <c r="P145" s="133"/>
      <c r="Q145" s="133"/>
      <c r="R145" s="133"/>
      <c r="S145" s="133"/>
      <c r="T145" s="133"/>
      <c r="U145" s="133"/>
      <c r="V145" s="133"/>
      <c r="W145" s="133"/>
      <c r="X145" s="133"/>
      <c r="Y145" s="133"/>
      <c r="Z145" s="149" t="str">
        <f t="shared" si="6"/>
        <v xml:space="preserve"> </v>
      </c>
      <c r="AA145" s="143"/>
    </row>
    <row r="146" spans="1:27" ht="12" customHeight="1" x14ac:dyDescent="0.25">
      <c r="A146" s="32" t="str">
        <f>'S. Listesi'!E143</f>
        <v xml:space="preserve"> </v>
      </c>
      <c r="B146" s="33" t="str">
        <f>IF('S. Listesi'!F143=0," ",'S. Listesi'!F143)</f>
        <v xml:space="preserve"> </v>
      </c>
      <c r="C146" s="299" t="str">
        <f>IF('S. Listesi'!G143=0," ",'S. Listesi'!G143)</f>
        <v xml:space="preserve"> </v>
      </c>
      <c r="D146" s="300"/>
      <c r="E146" s="301"/>
      <c r="F146" s="133"/>
      <c r="G146" s="133"/>
      <c r="H146" s="133"/>
      <c r="I146" s="133"/>
      <c r="J146" s="133"/>
      <c r="K146" s="133"/>
      <c r="L146" s="133"/>
      <c r="M146" s="133"/>
      <c r="N146" s="133"/>
      <c r="O146" s="133"/>
      <c r="P146" s="133"/>
      <c r="Q146" s="133"/>
      <c r="R146" s="133"/>
      <c r="S146" s="133"/>
      <c r="T146" s="133"/>
      <c r="U146" s="133"/>
      <c r="V146" s="133"/>
      <c r="W146" s="133"/>
      <c r="X146" s="133"/>
      <c r="Y146" s="133"/>
      <c r="Z146" s="149" t="str">
        <f t="shared" si="6"/>
        <v xml:space="preserve"> </v>
      </c>
      <c r="AA146" s="143"/>
    </row>
    <row r="147" spans="1:27" ht="39.75" customHeight="1" x14ac:dyDescent="0.25">
      <c r="A147" s="329" t="s">
        <v>17</v>
      </c>
      <c r="B147" s="330"/>
      <c r="C147" s="330"/>
      <c r="D147" s="330"/>
      <c r="E147" s="331"/>
      <c r="F147" s="15" t="str">
        <f t="shared" ref="F147:Y147" si="7">F6</f>
        <v>1.SORU</v>
      </c>
      <c r="G147" s="15" t="str">
        <f t="shared" si="7"/>
        <v>2.SORU</v>
      </c>
      <c r="H147" s="15" t="str">
        <f t="shared" si="7"/>
        <v>3.SORU</v>
      </c>
      <c r="I147" s="15" t="str">
        <f t="shared" si="7"/>
        <v>4.SORU</v>
      </c>
      <c r="J147" s="15" t="str">
        <f t="shared" si="7"/>
        <v>5.SORU</v>
      </c>
      <c r="K147" s="15" t="str">
        <f t="shared" si="7"/>
        <v>6.SORU</v>
      </c>
      <c r="L147" s="15" t="str">
        <f t="shared" si="7"/>
        <v>7.SORU</v>
      </c>
      <c r="M147" s="15" t="str">
        <f t="shared" si="7"/>
        <v>8.SORU</v>
      </c>
      <c r="N147" s="15" t="str">
        <f t="shared" si="7"/>
        <v>9.SORU</v>
      </c>
      <c r="O147" s="15" t="str">
        <f t="shared" si="7"/>
        <v>10.SORU</v>
      </c>
      <c r="P147" s="15" t="str">
        <f t="shared" si="7"/>
        <v>11.SORU</v>
      </c>
      <c r="Q147" s="15" t="str">
        <f t="shared" si="7"/>
        <v>12.SORU</v>
      </c>
      <c r="R147" s="15" t="str">
        <f t="shared" si="7"/>
        <v>13.SORU</v>
      </c>
      <c r="S147" s="15" t="str">
        <f t="shared" si="7"/>
        <v>14.SORU</v>
      </c>
      <c r="T147" s="15" t="str">
        <f t="shared" si="7"/>
        <v>15.SORU</v>
      </c>
      <c r="U147" s="15" t="str">
        <f t="shared" si="7"/>
        <v>16.SORU</v>
      </c>
      <c r="V147" s="15" t="str">
        <f t="shared" si="7"/>
        <v>17.SORU</v>
      </c>
      <c r="W147" s="15" t="str">
        <f t="shared" si="7"/>
        <v>18.SORU</v>
      </c>
      <c r="X147" s="15" t="str">
        <f t="shared" si="7"/>
        <v>19.SORU</v>
      </c>
      <c r="Y147" s="15" t="str">
        <f t="shared" si="7"/>
        <v>20.SORU</v>
      </c>
      <c r="Z147" s="150"/>
      <c r="AA147" s="144"/>
    </row>
    <row r="148" spans="1:27" ht="19.5" customHeight="1" x14ac:dyDescent="0.25">
      <c r="A148" s="376" t="s">
        <v>26</v>
      </c>
      <c r="B148" s="377"/>
      <c r="C148" s="377"/>
      <c r="D148" s="377"/>
      <c r="E148" s="378"/>
      <c r="F148" s="174" t="str">
        <f t="shared" ref="F148:Y148" si="8">IF(COUNTBLANK(F7:F146)=ROWS(F7:F146)," ",SUM(F7:F146))</f>
        <v xml:space="preserve"> </v>
      </c>
      <c r="G148" s="174" t="str">
        <f t="shared" si="8"/>
        <v xml:space="preserve"> </v>
      </c>
      <c r="H148" s="174" t="str">
        <f t="shared" si="8"/>
        <v xml:space="preserve"> </v>
      </c>
      <c r="I148" s="174" t="str">
        <f t="shared" si="8"/>
        <v xml:space="preserve"> </v>
      </c>
      <c r="J148" s="174" t="str">
        <f t="shared" si="8"/>
        <v xml:space="preserve"> </v>
      </c>
      <c r="K148" s="174" t="str">
        <f t="shared" si="8"/>
        <v xml:space="preserve"> </v>
      </c>
      <c r="L148" s="174" t="str">
        <f t="shared" si="8"/>
        <v xml:space="preserve"> </v>
      </c>
      <c r="M148" s="174" t="str">
        <f t="shared" si="8"/>
        <v xml:space="preserve"> </v>
      </c>
      <c r="N148" s="174" t="str">
        <f t="shared" si="8"/>
        <v xml:space="preserve"> </v>
      </c>
      <c r="O148" s="174" t="str">
        <f t="shared" si="8"/>
        <v xml:space="preserve"> </v>
      </c>
      <c r="P148" s="174" t="str">
        <f t="shared" si="8"/>
        <v xml:space="preserve"> </v>
      </c>
      <c r="Q148" s="174" t="str">
        <f t="shared" si="8"/>
        <v xml:space="preserve"> </v>
      </c>
      <c r="R148" s="174" t="str">
        <f t="shared" si="8"/>
        <v xml:space="preserve"> </v>
      </c>
      <c r="S148" s="174" t="str">
        <f t="shared" si="8"/>
        <v xml:space="preserve"> </v>
      </c>
      <c r="T148" s="174" t="str">
        <f t="shared" si="8"/>
        <v xml:space="preserve"> </v>
      </c>
      <c r="U148" s="174" t="str">
        <f t="shared" si="8"/>
        <v xml:space="preserve"> </v>
      </c>
      <c r="V148" s="174" t="str">
        <f t="shared" si="8"/>
        <v xml:space="preserve"> </v>
      </c>
      <c r="W148" s="174" t="str">
        <f t="shared" si="8"/>
        <v xml:space="preserve"> </v>
      </c>
      <c r="X148" s="174" t="str">
        <f t="shared" si="8"/>
        <v xml:space="preserve"> </v>
      </c>
      <c r="Y148" s="174" t="str">
        <f t="shared" si="8"/>
        <v xml:space="preserve"> </v>
      </c>
      <c r="Z148" s="175"/>
      <c r="AA148" s="145"/>
    </row>
    <row r="149" spans="1:27" ht="25.5" customHeight="1" x14ac:dyDescent="0.25">
      <c r="A149" s="380" t="s">
        <v>41</v>
      </c>
      <c r="B149" s="381"/>
      <c r="C149" s="381"/>
      <c r="D149" s="381"/>
      <c r="E149" s="382"/>
      <c r="F149" s="44" t="str">
        <f t="shared" ref="F149:Y149" si="9">IF(COUNTBLANK(F7:F146)=ROWS(F7:F146)," ",AVERAGE(F7:F146))</f>
        <v xml:space="preserve"> </v>
      </c>
      <c r="G149" s="44" t="str">
        <f t="shared" si="9"/>
        <v xml:space="preserve"> </v>
      </c>
      <c r="H149" s="44" t="str">
        <f t="shared" si="9"/>
        <v xml:space="preserve"> </v>
      </c>
      <c r="I149" s="44" t="str">
        <f t="shared" si="9"/>
        <v xml:space="preserve"> </v>
      </c>
      <c r="J149" s="44" t="str">
        <f t="shared" si="9"/>
        <v xml:space="preserve"> </v>
      </c>
      <c r="K149" s="44" t="str">
        <f t="shared" si="9"/>
        <v xml:space="preserve"> </v>
      </c>
      <c r="L149" s="44" t="str">
        <f t="shared" si="9"/>
        <v xml:space="preserve"> </v>
      </c>
      <c r="M149" s="44" t="str">
        <f t="shared" si="9"/>
        <v xml:space="preserve"> </v>
      </c>
      <c r="N149" s="44" t="str">
        <f t="shared" si="9"/>
        <v xml:space="preserve"> </v>
      </c>
      <c r="O149" s="44" t="str">
        <f t="shared" si="9"/>
        <v xml:space="preserve"> </v>
      </c>
      <c r="P149" s="44" t="str">
        <f t="shared" si="9"/>
        <v xml:space="preserve"> </v>
      </c>
      <c r="Q149" s="44" t="str">
        <f t="shared" si="9"/>
        <v xml:space="preserve"> </v>
      </c>
      <c r="R149" s="44" t="str">
        <f t="shared" si="9"/>
        <v xml:space="preserve"> </v>
      </c>
      <c r="S149" s="44" t="str">
        <f t="shared" si="9"/>
        <v xml:space="preserve"> </v>
      </c>
      <c r="T149" s="44" t="str">
        <f t="shared" si="9"/>
        <v xml:space="preserve"> </v>
      </c>
      <c r="U149" s="44" t="str">
        <f t="shared" si="9"/>
        <v xml:space="preserve"> </v>
      </c>
      <c r="V149" s="44" t="str">
        <f t="shared" si="9"/>
        <v xml:space="preserve"> </v>
      </c>
      <c r="W149" s="44" t="str">
        <f t="shared" si="9"/>
        <v xml:space="preserve"> </v>
      </c>
      <c r="X149" s="44" t="str">
        <f t="shared" si="9"/>
        <v xml:space="preserve"> </v>
      </c>
      <c r="Y149" s="44" t="str">
        <f t="shared" si="9"/>
        <v xml:space="preserve"> </v>
      </c>
      <c r="Z149" s="151" t="str">
        <f>IF(COUNTIF(Z7:Z146," ")=ROWS(Z7:Z146)," ",AVERAGE(Z7:Z146))</f>
        <v xml:space="preserve"> </v>
      </c>
      <c r="AA149" s="146" t="e">
        <f>IF(COUNTIF(AA7:AA146," ")=ROWS(AA7:AA146)," ",AVERAGE(AA7:AA146))</f>
        <v>#DIV/0!</v>
      </c>
    </row>
    <row r="150" spans="1:27" ht="21" customHeight="1" x14ac:dyDescent="0.25">
      <c r="A150" s="380" t="s">
        <v>28</v>
      </c>
      <c r="B150" s="381"/>
      <c r="C150" s="381"/>
      <c r="D150" s="381"/>
      <c r="E150" s="382"/>
      <c r="F150" s="45" t="str">
        <f t="shared" ref="F150:Y150" si="10">IF(COUNTBLANK(F7:F146)=ROWS(F7:F146)," ",IF(COUNTIF(F7:F146,F5)=0,"YOK",COUNTIF(F7:F146,F5)))</f>
        <v xml:space="preserve"> </v>
      </c>
      <c r="G150" s="45" t="str">
        <f t="shared" si="10"/>
        <v xml:space="preserve"> </v>
      </c>
      <c r="H150" s="45" t="str">
        <f t="shared" si="10"/>
        <v xml:space="preserve"> </v>
      </c>
      <c r="I150" s="45" t="str">
        <f t="shared" si="10"/>
        <v xml:space="preserve"> </v>
      </c>
      <c r="J150" s="45" t="str">
        <f t="shared" si="10"/>
        <v xml:space="preserve"> </v>
      </c>
      <c r="K150" s="45" t="str">
        <f t="shared" si="10"/>
        <v xml:space="preserve"> </v>
      </c>
      <c r="L150" s="45" t="str">
        <f t="shared" si="10"/>
        <v xml:space="preserve"> </v>
      </c>
      <c r="M150" s="45" t="str">
        <f t="shared" si="10"/>
        <v xml:space="preserve"> </v>
      </c>
      <c r="N150" s="45" t="str">
        <f t="shared" si="10"/>
        <v xml:space="preserve"> </v>
      </c>
      <c r="O150" s="45" t="str">
        <f t="shared" si="10"/>
        <v xml:space="preserve"> </v>
      </c>
      <c r="P150" s="45" t="str">
        <f t="shared" si="10"/>
        <v xml:space="preserve"> </v>
      </c>
      <c r="Q150" s="45" t="str">
        <f t="shared" si="10"/>
        <v xml:space="preserve"> </v>
      </c>
      <c r="R150" s="45" t="str">
        <f t="shared" si="10"/>
        <v xml:space="preserve"> </v>
      </c>
      <c r="S150" s="45" t="str">
        <f t="shared" si="10"/>
        <v xml:space="preserve"> </v>
      </c>
      <c r="T150" s="45" t="str">
        <f t="shared" si="10"/>
        <v xml:space="preserve"> </v>
      </c>
      <c r="U150" s="45" t="str">
        <f t="shared" si="10"/>
        <v xml:space="preserve"> </v>
      </c>
      <c r="V150" s="45" t="str">
        <f t="shared" si="10"/>
        <v xml:space="preserve"> </v>
      </c>
      <c r="W150" s="45" t="str">
        <f t="shared" si="10"/>
        <v xml:space="preserve"> </v>
      </c>
      <c r="X150" s="45" t="str">
        <f t="shared" si="10"/>
        <v xml:space="preserve"> </v>
      </c>
      <c r="Y150" s="45" t="str">
        <f t="shared" si="10"/>
        <v xml:space="preserve"> </v>
      </c>
      <c r="Z150" s="151"/>
      <c r="AA150" s="147"/>
    </row>
    <row r="151" spans="1:27" ht="28.65" customHeight="1" x14ac:dyDescent="0.25">
      <c r="A151" s="383" t="s">
        <v>30</v>
      </c>
      <c r="B151" s="384"/>
      <c r="C151" s="384"/>
      <c r="D151" s="384"/>
      <c r="E151" s="385"/>
      <c r="F151" s="46" t="str">
        <f t="shared" ref="F151:Y151" si="11">IF(COUNTBLANK(F7:F146)=ROWS(F7:F146)," ",IF(F150="YOK",0,100*F150/COUNTA(F7:F146)))</f>
        <v xml:space="preserve"> </v>
      </c>
      <c r="G151" s="46" t="str">
        <f t="shared" si="11"/>
        <v xml:space="preserve"> </v>
      </c>
      <c r="H151" s="46" t="str">
        <f t="shared" si="11"/>
        <v xml:space="preserve"> </v>
      </c>
      <c r="I151" s="46" t="str">
        <f t="shared" si="11"/>
        <v xml:space="preserve"> </v>
      </c>
      <c r="J151" s="46" t="str">
        <f t="shared" si="11"/>
        <v xml:space="preserve"> </v>
      </c>
      <c r="K151" s="46" t="str">
        <f t="shared" si="11"/>
        <v xml:space="preserve"> </v>
      </c>
      <c r="L151" s="46" t="str">
        <f t="shared" si="11"/>
        <v xml:space="preserve"> </v>
      </c>
      <c r="M151" s="46" t="str">
        <f t="shared" si="11"/>
        <v xml:space="preserve"> </v>
      </c>
      <c r="N151" s="46" t="str">
        <f t="shared" si="11"/>
        <v xml:space="preserve"> </v>
      </c>
      <c r="O151" s="46" t="str">
        <f t="shared" si="11"/>
        <v xml:space="preserve"> </v>
      </c>
      <c r="P151" s="46" t="str">
        <f t="shared" si="11"/>
        <v xml:space="preserve"> </v>
      </c>
      <c r="Q151" s="46" t="str">
        <f t="shared" si="11"/>
        <v xml:space="preserve"> </v>
      </c>
      <c r="R151" s="46" t="str">
        <f t="shared" si="11"/>
        <v xml:space="preserve"> </v>
      </c>
      <c r="S151" s="46" t="str">
        <f t="shared" si="11"/>
        <v xml:space="preserve"> </v>
      </c>
      <c r="T151" s="46" t="str">
        <f t="shared" si="11"/>
        <v xml:space="preserve"> </v>
      </c>
      <c r="U151" s="46" t="str">
        <f t="shared" si="11"/>
        <v xml:space="preserve"> </v>
      </c>
      <c r="V151" s="46" t="str">
        <f t="shared" si="11"/>
        <v xml:space="preserve"> </v>
      </c>
      <c r="W151" s="46" t="str">
        <f t="shared" si="11"/>
        <v xml:space="preserve"> </v>
      </c>
      <c r="X151" s="46" t="str">
        <f t="shared" si="11"/>
        <v xml:space="preserve"> </v>
      </c>
      <c r="Y151" s="46" t="str">
        <f t="shared" si="11"/>
        <v xml:space="preserve"> </v>
      </c>
      <c r="Z151" s="401"/>
      <c r="AA151" s="402"/>
    </row>
    <row r="152" spans="1:27" ht="10.5" customHeight="1" x14ac:dyDescent="0.25">
      <c r="A152" s="386"/>
      <c r="B152" s="387"/>
      <c r="C152" s="387"/>
      <c r="D152" s="387"/>
      <c r="E152" s="388"/>
      <c r="F152" s="47" t="str">
        <f>IF(F151&lt;&gt;" ","%"," ")</f>
        <v xml:space="preserve"> </v>
      </c>
      <c r="G152" s="47" t="str">
        <f t="shared" ref="G152:Y152" si="12">IF(G151&lt;&gt;" ","%"," ")</f>
        <v xml:space="preserve"> </v>
      </c>
      <c r="H152" s="47" t="str">
        <f t="shared" si="12"/>
        <v xml:space="preserve"> </v>
      </c>
      <c r="I152" s="47" t="str">
        <f t="shared" si="12"/>
        <v xml:space="preserve"> </v>
      </c>
      <c r="J152" s="47" t="str">
        <f t="shared" si="12"/>
        <v xml:space="preserve"> </v>
      </c>
      <c r="K152" s="47" t="str">
        <f t="shared" si="12"/>
        <v xml:space="preserve"> </v>
      </c>
      <c r="L152" s="47" t="str">
        <f t="shared" si="12"/>
        <v xml:space="preserve"> </v>
      </c>
      <c r="M152" s="47" t="str">
        <f t="shared" si="12"/>
        <v xml:space="preserve"> </v>
      </c>
      <c r="N152" s="47" t="str">
        <f t="shared" si="12"/>
        <v xml:space="preserve"> </v>
      </c>
      <c r="O152" s="47" t="str">
        <f t="shared" si="12"/>
        <v xml:space="preserve"> </v>
      </c>
      <c r="P152" s="47" t="str">
        <f t="shared" si="12"/>
        <v xml:space="preserve"> </v>
      </c>
      <c r="Q152" s="47" t="str">
        <f t="shared" si="12"/>
        <v xml:space="preserve"> </v>
      </c>
      <c r="R152" s="47" t="str">
        <f t="shared" si="12"/>
        <v xml:space="preserve"> </v>
      </c>
      <c r="S152" s="47" t="str">
        <f t="shared" si="12"/>
        <v xml:space="preserve"> </v>
      </c>
      <c r="T152" s="47" t="str">
        <f t="shared" si="12"/>
        <v xml:space="preserve"> </v>
      </c>
      <c r="U152" s="47" t="str">
        <f t="shared" si="12"/>
        <v xml:space="preserve"> </v>
      </c>
      <c r="V152" s="47" t="str">
        <f t="shared" si="12"/>
        <v xml:space="preserve"> </v>
      </c>
      <c r="W152" s="47" t="str">
        <f t="shared" si="12"/>
        <v xml:space="preserve"> </v>
      </c>
      <c r="X152" s="47" t="str">
        <f t="shared" si="12"/>
        <v xml:space="preserve"> </v>
      </c>
      <c r="Y152" s="47" t="str">
        <f t="shared" si="12"/>
        <v xml:space="preserve"> </v>
      </c>
      <c r="Z152" s="401"/>
      <c r="AA152" s="402"/>
    </row>
    <row r="153" spans="1:27" ht="21.75" customHeight="1" x14ac:dyDescent="0.25">
      <c r="A153" s="380" t="s">
        <v>29</v>
      </c>
      <c r="B153" s="381"/>
      <c r="C153" s="381"/>
      <c r="D153" s="381"/>
      <c r="E153" s="382"/>
      <c r="F153" s="45" t="str">
        <f t="shared" ref="F153:Y153" si="13">IF(COUNTBLANK(F7:F146)=ROWS(F7:F146)," ",IF(COUNTIF(F7:F146,0)=0,"YOK",COUNTIF(F7:F146,0)))</f>
        <v xml:space="preserve"> </v>
      </c>
      <c r="G153" s="45" t="str">
        <f t="shared" si="13"/>
        <v xml:space="preserve"> </v>
      </c>
      <c r="H153" s="45" t="str">
        <f t="shared" si="13"/>
        <v xml:space="preserve"> </v>
      </c>
      <c r="I153" s="45" t="str">
        <f t="shared" si="13"/>
        <v xml:space="preserve"> </v>
      </c>
      <c r="J153" s="45" t="str">
        <f t="shared" si="13"/>
        <v xml:space="preserve"> </v>
      </c>
      <c r="K153" s="45" t="str">
        <f t="shared" si="13"/>
        <v xml:space="preserve"> </v>
      </c>
      <c r="L153" s="45" t="str">
        <f t="shared" si="13"/>
        <v xml:space="preserve"> </v>
      </c>
      <c r="M153" s="45" t="str">
        <f t="shared" si="13"/>
        <v xml:space="preserve"> </v>
      </c>
      <c r="N153" s="45" t="str">
        <f t="shared" si="13"/>
        <v xml:space="preserve"> </v>
      </c>
      <c r="O153" s="45" t="str">
        <f t="shared" si="13"/>
        <v xml:space="preserve"> </v>
      </c>
      <c r="P153" s="45" t="str">
        <f t="shared" si="13"/>
        <v xml:space="preserve"> </v>
      </c>
      <c r="Q153" s="45" t="str">
        <f t="shared" si="13"/>
        <v xml:space="preserve"> </v>
      </c>
      <c r="R153" s="45" t="str">
        <f t="shared" si="13"/>
        <v xml:space="preserve"> </v>
      </c>
      <c r="S153" s="45" t="str">
        <f t="shared" si="13"/>
        <v xml:space="preserve"> </v>
      </c>
      <c r="T153" s="45" t="str">
        <f t="shared" si="13"/>
        <v xml:space="preserve"> </v>
      </c>
      <c r="U153" s="45" t="str">
        <f t="shared" si="13"/>
        <v xml:space="preserve"> </v>
      </c>
      <c r="V153" s="45" t="str">
        <f t="shared" si="13"/>
        <v xml:space="preserve"> </v>
      </c>
      <c r="W153" s="45" t="str">
        <f t="shared" si="13"/>
        <v xml:space="preserve"> </v>
      </c>
      <c r="X153" s="45" t="str">
        <f t="shared" si="13"/>
        <v xml:space="preserve"> </v>
      </c>
      <c r="Y153" s="45" t="str">
        <f t="shared" si="13"/>
        <v xml:space="preserve"> </v>
      </c>
      <c r="Z153" s="151"/>
      <c r="AA153" s="147"/>
    </row>
    <row r="154" spans="1:27" ht="30.75" customHeight="1" x14ac:dyDescent="0.25">
      <c r="A154" s="383" t="s">
        <v>31</v>
      </c>
      <c r="B154" s="384"/>
      <c r="C154" s="384"/>
      <c r="D154" s="384"/>
      <c r="E154" s="385"/>
      <c r="F154" s="46" t="str">
        <f t="shared" ref="F154:Y154" si="14">IF(COUNTBLANK(F7:F146)=ROWS(F7:F146)," ",IF(F153="YOK",0,100*F153/COUNTA(F7:F146)))</f>
        <v xml:space="preserve"> </v>
      </c>
      <c r="G154" s="46" t="str">
        <f t="shared" si="14"/>
        <v xml:space="preserve"> </v>
      </c>
      <c r="H154" s="46" t="str">
        <f t="shared" si="14"/>
        <v xml:space="preserve"> </v>
      </c>
      <c r="I154" s="46" t="str">
        <f t="shared" si="14"/>
        <v xml:space="preserve"> </v>
      </c>
      <c r="J154" s="46" t="str">
        <f t="shared" si="14"/>
        <v xml:space="preserve"> </v>
      </c>
      <c r="K154" s="46" t="str">
        <f t="shared" si="14"/>
        <v xml:space="preserve"> </v>
      </c>
      <c r="L154" s="46" t="str">
        <f t="shared" si="14"/>
        <v xml:space="preserve"> </v>
      </c>
      <c r="M154" s="46" t="str">
        <f t="shared" si="14"/>
        <v xml:space="preserve"> </v>
      </c>
      <c r="N154" s="46" t="str">
        <f t="shared" si="14"/>
        <v xml:space="preserve"> </v>
      </c>
      <c r="O154" s="46" t="str">
        <f t="shared" si="14"/>
        <v xml:space="preserve"> </v>
      </c>
      <c r="P154" s="46" t="str">
        <f t="shared" si="14"/>
        <v xml:space="preserve"> </v>
      </c>
      <c r="Q154" s="46" t="str">
        <f t="shared" si="14"/>
        <v xml:space="preserve"> </v>
      </c>
      <c r="R154" s="46" t="str">
        <f t="shared" si="14"/>
        <v xml:space="preserve"> </v>
      </c>
      <c r="S154" s="46" t="str">
        <f t="shared" si="14"/>
        <v xml:space="preserve"> </v>
      </c>
      <c r="T154" s="46" t="str">
        <f t="shared" si="14"/>
        <v xml:space="preserve"> </v>
      </c>
      <c r="U154" s="46" t="str">
        <f t="shared" si="14"/>
        <v xml:space="preserve"> </v>
      </c>
      <c r="V154" s="46" t="str">
        <f t="shared" si="14"/>
        <v xml:space="preserve"> </v>
      </c>
      <c r="W154" s="46" t="str">
        <f t="shared" si="14"/>
        <v xml:space="preserve"> </v>
      </c>
      <c r="X154" s="46" t="str">
        <f t="shared" si="14"/>
        <v xml:space="preserve"> </v>
      </c>
      <c r="Y154" s="46" t="str">
        <f t="shared" si="14"/>
        <v xml:space="preserve"> </v>
      </c>
      <c r="Z154" s="401"/>
      <c r="AA154" s="402"/>
    </row>
    <row r="155" spans="1:27" ht="10.5" customHeight="1" x14ac:dyDescent="0.25">
      <c r="A155" s="386"/>
      <c r="B155" s="387"/>
      <c r="C155" s="387"/>
      <c r="D155" s="387"/>
      <c r="E155" s="388"/>
      <c r="F155" s="48" t="str">
        <f>IF(F154&lt;&gt;" ","%"," ")</f>
        <v xml:space="preserve"> </v>
      </c>
      <c r="G155" s="48" t="str">
        <f t="shared" ref="G155:Y155" si="15">IF(G154&lt;&gt;" ","%"," ")</f>
        <v xml:space="preserve"> </v>
      </c>
      <c r="H155" s="48" t="str">
        <f t="shared" si="15"/>
        <v xml:space="preserve"> </v>
      </c>
      <c r="I155" s="48" t="str">
        <f t="shared" si="15"/>
        <v xml:space="preserve"> </v>
      </c>
      <c r="J155" s="48" t="str">
        <f t="shared" si="15"/>
        <v xml:space="preserve"> </v>
      </c>
      <c r="K155" s="48" t="str">
        <f t="shared" si="15"/>
        <v xml:space="preserve"> </v>
      </c>
      <c r="L155" s="48" t="str">
        <f t="shared" si="15"/>
        <v xml:space="preserve"> </v>
      </c>
      <c r="M155" s="48" t="str">
        <f t="shared" si="15"/>
        <v xml:space="preserve"> </v>
      </c>
      <c r="N155" s="48" t="str">
        <f t="shared" si="15"/>
        <v xml:space="preserve"> </v>
      </c>
      <c r="O155" s="48" t="str">
        <f t="shared" si="15"/>
        <v xml:space="preserve"> </v>
      </c>
      <c r="P155" s="48" t="str">
        <f t="shared" si="15"/>
        <v xml:space="preserve"> </v>
      </c>
      <c r="Q155" s="48" t="str">
        <f t="shared" si="15"/>
        <v xml:space="preserve"> </v>
      </c>
      <c r="R155" s="48" t="str">
        <f t="shared" si="15"/>
        <v xml:space="preserve"> </v>
      </c>
      <c r="S155" s="48" t="str">
        <f t="shared" si="15"/>
        <v xml:space="preserve"> </v>
      </c>
      <c r="T155" s="48" t="str">
        <f t="shared" si="15"/>
        <v xml:space="preserve"> </v>
      </c>
      <c r="U155" s="48" t="str">
        <f t="shared" si="15"/>
        <v xml:space="preserve"> </v>
      </c>
      <c r="V155" s="48" t="str">
        <f t="shared" si="15"/>
        <v xml:space="preserve"> </v>
      </c>
      <c r="W155" s="48" t="str">
        <f t="shared" si="15"/>
        <v xml:space="preserve"> </v>
      </c>
      <c r="X155" s="48" t="str">
        <f t="shared" si="15"/>
        <v xml:space="preserve"> </v>
      </c>
      <c r="Y155" s="48" t="str">
        <f t="shared" si="15"/>
        <v xml:space="preserve"> </v>
      </c>
      <c r="Z155" s="401"/>
      <c r="AA155" s="402"/>
    </row>
    <row r="156" spans="1:27" ht="30" customHeight="1" x14ac:dyDescent="0.25">
      <c r="A156" s="335" t="s">
        <v>114</v>
      </c>
      <c r="B156" s="336"/>
      <c r="C156" s="336"/>
      <c r="D156" s="336"/>
      <c r="E156" s="337"/>
      <c r="F156" s="172" t="str">
        <f t="shared" ref="F156:Y156" si="16">IF(F5=" "," ",IF(COUNTBLANK(F7:F146)=ROWS(F7:F146)," ",F149*100/F5))</f>
        <v xml:space="preserve"> </v>
      </c>
      <c r="G156" s="172" t="str">
        <f t="shared" si="16"/>
        <v xml:space="preserve"> </v>
      </c>
      <c r="H156" s="172" t="str">
        <f t="shared" si="16"/>
        <v xml:space="preserve"> </v>
      </c>
      <c r="I156" s="172" t="str">
        <f t="shared" si="16"/>
        <v xml:space="preserve"> </v>
      </c>
      <c r="J156" s="172" t="str">
        <f t="shared" si="16"/>
        <v xml:space="preserve"> </v>
      </c>
      <c r="K156" s="172" t="str">
        <f t="shared" si="16"/>
        <v xml:space="preserve"> </v>
      </c>
      <c r="L156" s="172" t="str">
        <f t="shared" si="16"/>
        <v xml:space="preserve"> </v>
      </c>
      <c r="M156" s="172" t="str">
        <f t="shared" si="16"/>
        <v xml:space="preserve"> </v>
      </c>
      <c r="N156" s="172" t="str">
        <f t="shared" si="16"/>
        <v xml:space="preserve"> </v>
      </c>
      <c r="O156" s="172" t="str">
        <f t="shared" si="16"/>
        <v xml:space="preserve"> </v>
      </c>
      <c r="P156" s="172" t="str">
        <f t="shared" si="16"/>
        <v xml:space="preserve"> </v>
      </c>
      <c r="Q156" s="172" t="str">
        <f t="shared" si="16"/>
        <v xml:space="preserve"> </v>
      </c>
      <c r="R156" s="172" t="str">
        <f t="shared" si="16"/>
        <v xml:space="preserve"> </v>
      </c>
      <c r="S156" s="172" t="str">
        <f t="shared" si="16"/>
        <v xml:space="preserve"> </v>
      </c>
      <c r="T156" s="172" t="str">
        <f t="shared" si="16"/>
        <v xml:space="preserve"> </v>
      </c>
      <c r="U156" s="172" t="str">
        <f t="shared" si="16"/>
        <v xml:space="preserve"> </v>
      </c>
      <c r="V156" s="172" t="str">
        <f t="shared" si="16"/>
        <v xml:space="preserve"> </v>
      </c>
      <c r="W156" s="172" t="str">
        <f t="shared" si="16"/>
        <v xml:space="preserve"> </v>
      </c>
      <c r="X156" s="172" t="str">
        <f t="shared" si="16"/>
        <v xml:space="preserve"> </v>
      </c>
      <c r="Y156" s="172" t="str">
        <f t="shared" si="16"/>
        <v xml:space="preserve"> </v>
      </c>
      <c r="Z156" s="403"/>
      <c r="AA156" s="404"/>
    </row>
    <row r="157" spans="1:27" ht="9.75" customHeight="1" x14ac:dyDescent="0.25">
      <c r="A157" s="338"/>
      <c r="B157" s="339"/>
      <c r="C157" s="339"/>
      <c r="D157" s="339"/>
      <c r="E157" s="340"/>
      <c r="F157" s="173" t="str">
        <f>IF(F156&lt;&gt;" ","%"," ")</f>
        <v xml:space="preserve"> </v>
      </c>
      <c r="G157" s="173" t="str">
        <f t="shared" ref="G157:Y157" si="17">IF(G156&lt;&gt;" ","%"," ")</f>
        <v xml:space="preserve"> </v>
      </c>
      <c r="H157" s="173" t="str">
        <f t="shared" si="17"/>
        <v xml:space="preserve"> </v>
      </c>
      <c r="I157" s="173" t="str">
        <f t="shared" si="17"/>
        <v xml:space="preserve"> </v>
      </c>
      <c r="J157" s="173" t="str">
        <f t="shared" si="17"/>
        <v xml:space="preserve"> </v>
      </c>
      <c r="K157" s="173" t="str">
        <f t="shared" si="17"/>
        <v xml:space="preserve"> </v>
      </c>
      <c r="L157" s="173" t="str">
        <f t="shared" si="17"/>
        <v xml:space="preserve"> </v>
      </c>
      <c r="M157" s="173" t="str">
        <f t="shared" si="17"/>
        <v xml:space="preserve"> </v>
      </c>
      <c r="N157" s="173" t="str">
        <f t="shared" si="17"/>
        <v xml:space="preserve"> </v>
      </c>
      <c r="O157" s="173" t="str">
        <f t="shared" si="17"/>
        <v xml:space="preserve"> </v>
      </c>
      <c r="P157" s="173" t="str">
        <f t="shared" si="17"/>
        <v xml:space="preserve"> </v>
      </c>
      <c r="Q157" s="173" t="str">
        <f t="shared" si="17"/>
        <v xml:space="preserve"> </v>
      </c>
      <c r="R157" s="173" t="str">
        <f t="shared" si="17"/>
        <v xml:space="preserve"> </v>
      </c>
      <c r="S157" s="173" t="str">
        <f t="shared" si="17"/>
        <v xml:space="preserve"> </v>
      </c>
      <c r="T157" s="173" t="str">
        <f t="shared" si="17"/>
        <v xml:space="preserve"> </v>
      </c>
      <c r="U157" s="173" t="str">
        <f t="shared" si="17"/>
        <v xml:space="preserve"> </v>
      </c>
      <c r="V157" s="173" t="str">
        <f t="shared" si="17"/>
        <v xml:space="preserve"> </v>
      </c>
      <c r="W157" s="173" t="str">
        <f t="shared" si="17"/>
        <v xml:space="preserve"> </v>
      </c>
      <c r="X157" s="173" t="str">
        <f t="shared" si="17"/>
        <v xml:space="preserve"> </v>
      </c>
      <c r="Y157" s="173" t="str">
        <f t="shared" si="17"/>
        <v xml:space="preserve"> </v>
      </c>
      <c r="Z157" s="403"/>
      <c r="AA157" s="405"/>
    </row>
    <row r="158" spans="1:27" ht="9.75" customHeight="1" x14ac:dyDescent="0.25">
      <c r="A158" s="49"/>
      <c r="B158" s="49"/>
      <c r="C158" s="49"/>
      <c r="D158" s="49"/>
      <c r="E158" s="49"/>
      <c r="F158" s="50"/>
      <c r="G158" s="50"/>
      <c r="H158" s="50"/>
      <c r="I158" s="50"/>
      <c r="J158" s="50"/>
      <c r="K158" s="50"/>
      <c r="L158" s="50"/>
      <c r="M158" s="50"/>
      <c r="N158" s="50"/>
      <c r="O158" s="50"/>
      <c r="P158" s="50"/>
      <c r="Q158" s="50"/>
      <c r="R158" s="50"/>
      <c r="S158" s="50"/>
      <c r="T158" s="50"/>
      <c r="U158" s="50"/>
      <c r="V158" s="50"/>
      <c r="W158" s="50"/>
      <c r="X158" s="50"/>
      <c r="Y158" s="50"/>
      <c r="Z158" s="140"/>
      <c r="AA158" s="51"/>
    </row>
    <row r="159" spans="1:27" ht="9.75" customHeight="1" x14ac:dyDescent="0.25">
      <c r="A159" s="49"/>
      <c r="B159" s="49"/>
      <c r="C159" s="49"/>
      <c r="D159" s="49"/>
      <c r="E159" s="49"/>
      <c r="F159" s="50"/>
      <c r="G159" s="50"/>
      <c r="H159" s="50"/>
      <c r="I159" s="50"/>
      <c r="J159" s="50"/>
      <c r="K159" s="50"/>
      <c r="L159" s="50"/>
      <c r="M159" s="50"/>
      <c r="N159" s="50"/>
      <c r="O159" s="50"/>
      <c r="P159" s="50"/>
      <c r="Q159" s="50"/>
      <c r="R159" s="50"/>
      <c r="S159" s="50"/>
      <c r="T159" s="50"/>
      <c r="U159" s="50"/>
      <c r="V159" s="50"/>
      <c r="W159" s="50"/>
      <c r="X159" s="50"/>
      <c r="Y159" s="50"/>
      <c r="Z159" s="140"/>
      <c r="AA159" s="51"/>
    </row>
    <row r="160" spans="1:27" ht="9.75" customHeight="1" x14ac:dyDescent="0.25">
      <c r="A160" s="49"/>
      <c r="B160" s="49"/>
      <c r="C160" s="49"/>
      <c r="D160" s="49"/>
      <c r="E160" s="49"/>
      <c r="F160" s="50"/>
      <c r="G160" s="50"/>
      <c r="H160" s="50"/>
      <c r="I160" s="50"/>
      <c r="J160" s="50"/>
      <c r="K160" s="50"/>
      <c r="L160" s="50"/>
      <c r="M160" s="50"/>
      <c r="N160" s="50"/>
      <c r="O160" s="50"/>
      <c r="P160" s="50"/>
      <c r="Q160" s="50"/>
      <c r="R160" s="50"/>
      <c r="S160" s="50"/>
      <c r="T160" s="50"/>
      <c r="U160" s="50"/>
      <c r="V160" s="50"/>
      <c r="W160" s="50"/>
      <c r="X160" s="50"/>
      <c r="Y160" s="50"/>
      <c r="Z160" s="140"/>
      <c r="AA160" s="51"/>
    </row>
    <row r="161" spans="1:27" ht="9.75" customHeight="1" x14ac:dyDescent="0.25">
      <c r="A161" s="49"/>
      <c r="B161" s="49"/>
      <c r="C161" s="49"/>
      <c r="D161" s="49"/>
      <c r="E161" s="49"/>
      <c r="F161" s="50"/>
      <c r="G161" s="50"/>
      <c r="H161" s="50"/>
      <c r="I161" s="50"/>
      <c r="J161" s="50"/>
      <c r="K161" s="50"/>
      <c r="L161" s="50"/>
      <c r="M161" s="50"/>
      <c r="N161" s="50"/>
      <c r="O161" s="50"/>
      <c r="P161" s="50"/>
      <c r="Q161" s="50"/>
      <c r="R161" s="50"/>
      <c r="S161" s="50"/>
      <c r="T161" s="50"/>
      <c r="U161" s="50"/>
      <c r="V161" s="50"/>
      <c r="W161" s="50"/>
      <c r="X161" s="50"/>
      <c r="Y161" s="50"/>
      <c r="Z161" s="140"/>
      <c r="AA161" s="51"/>
    </row>
    <row r="162" spans="1:27" ht="9.75" customHeight="1" x14ac:dyDescent="0.25">
      <c r="A162" s="49"/>
      <c r="B162" s="49"/>
      <c r="C162" s="49"/>
      <c r="D162" s="49"/>
      <c r="E162" s="49"/>
      <c r="F162" s="50"/>
      <c r="G162" s="50"/>
      <c r="H162" s="50"/>
      <c r="I162" s="50"/>
      <c r="J162" s="50"/>
      <c r="K162" s="50"/>
      <c r="L162" s="50"/>
      <c r="M162" s="50"/>
      <c r="N162" s="50"/>
      <c r="O162" s="50"/>
      <c r="P162" s="50"/>
      <c r="Q162" s="50"/>
      <c r="R162" s="50"/>
      <c r="S162" s="50"/>
      <c r="T162" s="50"/>
      <c r="U162" s="50"/>
      <c r="V162" s="50"/>
      <c r="W162" s="50"/>
      <c r="X162" s="50"/>
      <c r="Y162" s="50"/>
      <c r="Z162" s="140"/>
      <c r="AA162" s="51"/>
    </row>
    <row r="163" spans="1:27" ht="9.75" customHeight="1" x14ac:dyDescent="0.25">
      <c r="A163" s="49"/>
      <c r="B163" s="49"/>
      <c r="C163" s="49"/>
      <c r="D163" s="49"/>
      <c r="E163" s="49"/>
      <c r="F163" s="50"/>
      <c r="G163" s="50"/>
      <c r="H163" s="50"/>
      <c r="I163" s="50"/>
      <c r="J163" s="50"/>
      <c r="K163" s="50"/>
      <c r="L163" s="50"/>
      <c r="M163" s="50"/>
      <c r="N163" s="50"/>
      <c r="O163" s="50"/>
      <c r="P163" s="50"/>
      <c r="Q163" s="50"/>
      <c r="R163" s="50"/>
      <c r="S163" s="50"/>
      <c r="T163" s="50"/>
      <c r="U163" s="50"/>
      <c r="V163" s="50"/>
      <c r="W163" s="50"/>
      <c r="X163" s="50"/>
      <c r="Y163" s="50"/>
      <c r="Z163" s="140"/>
      <c r="AA163" s="51"/>
    </row>
    <row r="164" spans="1:27" ht="9.75" customHeight="1" x14ac:dyDescent="0.25">
      <c r="A164" s="49"/>
      <c r="B164" s="49"/>
      <c r="C164" s="49"/>
      <c r="D164" s="49"/>
      <c r="E164" s="49"/>
      <c r="F164" s="50"/>
      <c r="G164" s="50"/>
      <c r="H164" s="50"/>
      <c r="I164" s="50"/>
      <c r="J164" s="50"/>
      <c r="K164" s="50"/>
      <c r="L164" s="50"/>
      <c r="M164" s="50"/>
      <c r="N164" s="50"/>
      <c r="O164" s="50"/>
      <c r="P164" s="50"/>
      <c r="Q164" s="50"/>
      <c r="R164" s="50"/>
      <c r="S164" s="50"/>
      <c r="T164" s="50"/>
      <c r="U164" s="50"/>
      <c r="V164" s="50"/>
      <c r="W164" s="50"/>
      <c r="X164" s="50"/>
      <c r="Y164" s="50"/>
      <c r="Z164" s="140"/>
      <c r="AA164" s="51"/>
    </row>
    <row r="165" spans="1:27" ht="9.75" customHeight="1" x14ac:dyDescent="0.25">
      <c r="A165" s="49"/>
      <c r="B165" s="49"/>
      <c r="C165" s="49"/>
      <c r="D165" s="49"/>
      <c r="E165" s="49"/>
      <c r="F165" s="50"/>
      <c r="G165" s="50"/>
      <c r="H165" s="50"/>
      <c r="I165" s="50"/>
      <c r="J165" s="50"/>
      <c r="K165" s="50"/>
      <c r="L165" s="50"/>
      <c r="M165" s="50"/>
      <c r="N165" s="50"/>
      <c r="O165" s="50"/>
      <c r="P165" s="50"/>
      <c r="Q165" s="50"/>
      <c r="R165" s="50"/>
      <c r="S165" s="50"/>
      <c r="T165" s="50"/>
      <c r="U165" s="50"/>
      <c r="V165" s="50"/>
      <c r="W165" s="50"/>
      <c r="X165" s="50"/>
      <c r="Y165" s="50"/>
      <c r="Z165" s="140"/>
      <c r="AA165" s="51"/>
    </row>
    <row r="166" spans="1:27" ht="9.75" customHeight="1" x14ac:dyDescent="0.25">
      <c r="A166" s="49"/>
      <c r="B166" s="49"/>
      <c r="C166" s="49"/>
      <c r="D166" s="49"/>
      <c r="E166" s="49"/>
      <c r="F166" s="50"/>
      <c r="G166" s="50"/>
      <c r="H166" s="50"/>
      <c r="I166" s="50"/>
      <c r="J166" s="50"/>
      <c r="K166" s="50"/>
      <c r="L166" s="50"/>
      <c r="M166" s="50"/>
      <c r="N166" s="50"/>
      <c r="O166" s="50"/>
      <c r="P166" s="50"/>
      <c r="Q166" s="50"/>
      <c r="R166" s="50"/>
      <c r="S166" s="50"/>
      <c r="T166" s="50"/>
      <c r="U166" s="50"/>
      <c r="V166" s="50"/>
      <c r="W166" s="50"/>
      <c r="X166" s="50"/>
      <c r="Y166" s="50"/>
      <c r="Z166" s="140"/>
      <c r="AA166" s="51"/>
    </row>
    <row r="167" spans="1:27" ht="9.75" customHeight="1" x14ac:dyDescent="0.25">
      <c r="A167" s="49"/>
      <c r="B167" s="49"/>
      <c r="C167" s="49"/>
      <c r="D167" s="49"/>
      <c r="E167" s="49"/>
      <c r="F167" s="50"/>
      <c r="G167" s="50"/>
      <c r="H167" s="50"/>
      <c r="I167" s="50"/>
      <c r="J167" s="50"/>
      <c r="K167" s="50"/>
      <c r="L167" s="50"/>
      <c r="M167" s="50"/>
      <c r="N167" s="50"/>
      <c r="O167" s="50"/>
      <c r="P167" s="50"/>
      <c r="Q167" s="50"/>
      <c r="R167" s="50"/>
      <c r="S167" s="50"/>
      <c r="T167" s="50"/>
      <c r="U167" s="50"/>
      <c r="V167" s="50"/>
      <c r="W167" s="50"/>
      <c r="X167" s="50"/>
      <c r="Y167" s="50"/>
      <c r="Z167" s="140"/>
      <c r="AA167" s="51"/>
    </row>
    <row r="168" spans="1:27" ht="9.75" customHeight="1" x14ac:dyDescent="0.25">
      <c r="A168" s="49"/>
      <c r="B168" s="49"/>
      <c r="C168" s="49"/>
      <c r="D168" s="49"/>
      <c r="E168" s="49"/>
      <c r="F168" s="50"/>
      <c r="G168" s="50"/>
      <c r="H168" s="50"/>
      <c r="I168" s="50"/>
      <c r="J168" s="50"/>
      <c r="K168" s="50"/>
      <c r="L168" s="50"/>
      <c r="M168" s="50"/>
      <c r="N168" s="50"/>
      <c r="O168" s="50"/>
      <c r="P168" s="50"/>
      <c r="Q168" s="50"/>
      <c r="R168" s="50"/>
      <c r="S168" s="50"/>
      <c r="T168" s="50"/>
      <c r="U168" s="50"/>
      <c r="V168" s="50"/>
      <c r="W168" s="50"/>
      <c r="X168" s="50"/>
      <c r="Y168" s="50"/>
      <c r="Z168" s="140"/>
      <c r="AA168" s="51"/>
    </row>
    <row r="169" spans="1:27" ht="9.75" customHeight="1" x14ac:dyDescent="0.25">
      <c r="A169" s="49"/>
      <c r="B169" s="49"/>
      <c r="C169" s="49"/>
      <c r="D169" s="49"/>
      <c r="E169" s="49"/>
      <c r="F169" s="50"/>
      <c r="G169" s="50"/>
      <c r="H169" s="50"/>
      <c r="I169" s="50"/>
      <c r="J169" s="50"/>
      <c r="K169" s="50"/>
      <c r="L169" s="50"/>
      <c r="M169" s="50"/>
      <c r="N169" s="50"/>
      <c r="O169" s="50"/>
      <c r="P169" s="50"/>
      <c r="Q169" s="50"/>
      <c r="R169" s="50"/>
      <c r="S169" s="50"/>
      <c r="T169" s="50"/>
      <c r="U169" s="50"/>
      <c r="V169" s="50"/>
      <c r="W169" s="50"/>
      <c r="X169" s="50"/>
      <c r="Y169" s="50"/>
      <c r="Z169" s="140"/>
      <c r="AA169" s="51"/>
    </row>
    <row r="170" spans="1:27" ht="9.75" customHeight="1" x14ac:dyDescent="0.25">
      <c r="A170" s="49"/>
      <c r="B170" s="49"/>
      <c r="C170" s="49"/>
      <c r="D170" s="49"/>
      <c r="E170" s="49"/>
      <c r="F170" s="50"/>
      <c r="G170" s="50"/>
      <c r="H170" s="50"/>
      <c r="I170" s="50"/>
      <c r="J170" s="50"/>
      <c r="K170" s="50"/>
      <c r="L170" s="50"/>
      <c r="M170" s="50"/>
      <c r="N170" s="50"/>
      <c r="O170" s="50"/>
      <c r="P170" s="50"/>
      <c r="Q170" s="50"/>
      <c r="R170" s="50"/>
      <c r="S170" s="50"/>
      <c r="T170" s="50"/>
      <c r="U170" s="50"/>
      <c r="V170" s="50"/>
      <c r="W170" s="50"/>
      <c r="X170" s="50"/>
      <c r="Y170" s="50"/>
      <c r="Z170" s="140"/>
      <c r="AA170" s="51"/>
    </row>
    <row r="171" spans="1:27" ht="9.75" customHeight="1" x14ac:dyDescent="0.25">
      <c r="A171" s="49"/>
      <c r="B171" s="49"/>
      <c r="C171" s="49"/>
      <c r="D171" s="49"/>
      <c r="E171" s="49"/>
      <c r="F171" s="50"/>
      <c r="G171" s="50"/>
      <c r="H171" s="50"/>
      <c r="I171" s="50"/>
      <c r="J171" s="50"/>
      <c r="K171" s="50"/>
      <c r="L171" s="50"/>
      <c r="M171" s="50"/>
      <c r="N171" s="50"/>
      <c r="O171" s="50"/>
      <c r="P171" s="50"/>
      <c r="Q171" s="50"/>
      <c r="R171" s="50"/>
      <c r="S171" s="50"/>
      <c r="T171" s="50"/>
      <c r="U171" s="50"/>
      <c r="V171" s="50"/>
      <c r="W171" s="50"/>
      <c r="X171" s="50"/>
      <c r="Y171" s="50"/>
      <c r="Z171" s="140"/>
      <c r="AA171" s="51"/>
    </row>
    <row r="172" spans="1:27" ht="9.75" customHeight="1" x14ac:dyDescent="0.25">
      <c r="A172" s="49"/>
      <c r="B172" s="49"/>
      <c r="C172" s="49"/>
      <c r="D172" s="49"/>
      <c r="E172" s="49"/>
      <c r="F172" s="50"/>
      <c r="G172" s="50"/>
      <c r="H172" s="50"/>
      <c r="I172" s="50"/>
      <c r="J172" s="50"/>
      <c r="K172" s="50"/>
      <c r="L172" s="50"/>
      <c r="M172" s="50"/>
      <c r="N172" s="50"/>
      <c r="O172" s="50"/>
      <c r="P172" s="50"/>
      <c r="Q172" s="50"/>
      <c r="R172" s="50"/>
      <c r="S172" s="50"/>
      <c r="T172" s="50"/>
      <c r="U172" s="50"/>
      <c r="V172" s="50"/>
      <c r="W172" s="50"/>
      <c r="X172" s="50"/>
      <c r="Y172" s="50"/>
      <c r="Z172" s="140"/>
      <c r="AA172" s="51"/>
    </row>
    <row r="173" spans="1:27" ht="9.75" customHeight="1" x14ac:dyDescent="0.25">
      <c r="A173" s="49"/>
      <c r="B173" s="49"/>
      <c r="C173" s="49"/>
      <c r="D173" s="49"/>
      <c r="E173" s="49"/>
      <c r="F173" s="50"/>
      <c r="G173" s="50"/>
      <c r="H173" s="50"/>
      <c r="I173" s="50"/>
      <c r="J173" s="50"/>
      <c r="K173" s="50"/>
      <c r="L173" s="50"/>
      <c r="M173" s="50"/>
      <c r="N173" s="50"/>
      <c r="O173" s="50"/>
      <c r="P173" s="50"/>
      <c r="Q173" s="50"/>
      <c r="R173" s="50"/>
      <c r="S173" s="50"/>
      <c r="T173" s="50"/>
      <c r="U173" s="50"/>
      <c r="V173" s="50"/>
      <c r="W173" s="50"/>
      <c r="X173" s="50"/>
      <c r="Y173" s="50"/>
      <c r="Z173" s="140"/>
      <c r="AA173" s="51"/>
    </row>
    <row r="174" spans="1:27" ht="9.75" customHeight="1" x14ac:dyDescent="0.25">
      <c r="A174" s="49"/>
      <c r="B174" s="49"/>
      <c r="C174" s="49"/>
      <c r="D174" s="49"/>
      <c r="E174" s="49"/>
      <c r="F174" s="50"/>
      <c r="G174" s="50"/>
      <c r="H174" s="50"/>
      <c r="I174" s="50"/>
      <c r="J174" s="50"/>
      <c r="K174" s="50"/>
      <c r="L174" s="50"/>
      <c r="M174" s="50"/>
      <c r="N174" s="50"/>
      <c r="O174" s="50"/>
      <c r="P174" s="50"/>
      <c r="Q174" s="50"/>
      <c r="R174" s="50"/>
      <c r="S174" s="50"/>
      <c r="T174" s="50"/>
      <c r="U174" s="50"/>
      <c r="V174" s="50"/>
      <c r="W174" s="50"/>
      <c r="X174" s="50"/>
      <c r="Y174" s="50"/>
      <c r="Z174" s="140"/>
      <c r="AA174" s="51"/>
    </row>
    <row r="175" spans="1:27" ht="9.75" customHeight="1" x14ac:dyDescent="0.25">
      <c r="A175" s="52"/>
      <c r="B175" s="52"/>
      <c r="C175" s="52"/>
      <c r="D175" s="52"/>
      <c r="E175" s="52"/>
      <c r="F175" s="53"/>
      <c r="G175" s="53"/>
      <c r="H175" s="53"/>
      <c r="I175" s="53"/>
      <c r="J175" s="53"/>
      <c r="K175" s="53"/>
      <c r="L175" s="53"/>
      <c r="M175" s="53"/>
      <c r="N175" s="53"/>
      <c r="O175" s="53"/>
      <c r="P175" s="53"/>
      <c r="Q175" s="53"/>
      <c r="R175" s="53"/>
      <c r="S175" s="53"/>
      <c r="T175" s="53"/>
      <c r="U175" s="53"/>
      <c r="V175" s="53"/>
      <c r="W175" s="53"/>
      <c r="X175" s="53"/>
      <c r="Y175" s="53"/>
      <c r="Z175" s="153"/>
      <c r="AA175" s="54"/>
    </row>
    <row r="176" spans="1:27" ht="6.75" customHeight="1" x14ac:dyDescent="0.25">
      <c r="A176" s="52"/>
      <c r="B176" s="52"/>
      <c r="C176" s="52"/>
      <c r="D176" s="52"/>
      <c r="E176" s="52"/>
      <c r="F176" s="53"/>
      <c r="G176" s="53"/>
      <c r="H176" s="53"/>
      <c r="I176" s="53"/>
      <c r="J176" s="53"/>
      <c r="K176" s="53"/>
      <c r="L176" s="53"/>
      <c r="M176" s="53"/>
      <c r="N176" s="53"/>
      <c r="O176" s="53"/>
      <c r="P176" s="53"/>
      <c r="Q176" s="53"/>
      <c r="R176" s="53"/>
      <c r="S176" s="53"/>
      <c r="T176" s="53"/>
      <c r="U176" s="53"/>
      <c r="V176" s="53"/>
      <c r="W176" s="53"/>
      <c r="X176" s="53"/>
      <c r="Y176" s="53"/>
      <c r="Z176" s="54"/>
      <c r="AA176" s="54"/>
    </row>
    <row r="177" spans="1:27" ht="12.75" customHeight="1" x14ac:dyDescent="0.25">
      <c r="A177" s="52"/>
      <c r="B177" s="52"/>
      <c r="C177" s="52"/>
      <c r="D177" s="52"/>
      <c r="E177" s="52"/>
      <c r="F177" s="53"/>
      <c r="G177" s="53"/>
      <c r="H177" s="53"/>
      <c r="I177" s="53"/>
      <c r="J177" s="53"/>
      <c r="K177" s="53"/>
      <c r="L177" s="323" t="s">
        <v>116</v>
      </c>
      <c r="M177" s="323"/>
      <c r="N177" s="323"/>
      <c r="O177" s="323"/>
      <c r="P177" s="323"/>
      <c r="Q177" s="323"/>
      <c r="R177" s="323"/>
      <c r="S177" s="323"/>
      <c r="T177" s="323"/>
      <c r="U177" s="323"/>
      <c r="V177" s="323"/>
      <c r="W177" s="323"/>
      <c r="X177" s="323"/>
      <c r="Y177" s="323"/>
      <c r="Z177" s="323"/>
      <c r="AA177" s="323"/>
    </row>
    <row r="178" spans="1:27" ht="12" customHeight="1" x14ac:dyDescent="0.25">
      <c r="A178" s="332" t="s">
        <v>115</v>
      </c>
      <c r="B178" s="333"/>
      <c r="C178" s="333"/>
      <c r="D178" s="333"/>
      <c r="E178" s="333"/>
      <c r="F178" s="333"/>
      <c r="G178" s="333"/>
      <c r="H178" s="333"/>
      <c r="I178" s="333"/>
      <c r="J178" s="333"/>
      <c r="K178" s="334"/>
      <c r="L178" s="55"/>
      <c r="M178" s="55"/>
      <c r="N178" s="55"/>
      <c r="O178" s="55"/>
      <c r="P178" s="55"/>
      <c r="Q178" s="55"/>
      <c r="R178" s="55"/>
      <c r="S178" s="55"/>
      <c r="T178" s="55"/>
      <c r="U178" s="55"/>
      <c r="V178" s="55"/>
      <c r="W178" s="55"/>
      <c r="X178" s="55"/>
      <c r="Y178" s="55"/>
      <c r="Z178" s="56"/>
      <c r="AA178" s="54"/>
    </row>
    <row r="179" spans="1:27" ht="14.1" customHeight="1" x14ac:dyDescent="0.25">
      <c r="A179" s="368" t="s">
        <v>95</v>
      </c>
      <c r="B179" s="368"/>
      <c r="C179" s="368"/>
      <c r="D179" s="57" t="s">
        <v>86</v>
      </c>
      <c r="E179" s="58">
        <f>COUNTIFS($Z$7:$Z$146,"&gt;=90",$Z$7:$Z$146,"&lt;=100")</f>
        <v>0</v>
      </c>
      <c r="F179" s="372" t="str">
        <f t="shared" ref="F179:F189" si="18">IF(E179&lt;&gt;" ","KİŞİ"," ")</f>
        <v>KİŞİ</v>
      </c>
      <c r="G179" s="372"/>
      <c r="H179" s="58" t="str">
        <f>IF(E179=" "," ","%")</f>
        <v>%</v>
      </c>
      <c r="I179" s="373" t="e">
        <f>IF(E179=" "," ",100*E179/E189)</f>
        <v>#VALUE!</v>
      </c>
      <c r="J179" s="373"/>
      <c r="K179" s="374"/>
      <c r="L179" s="55"/>
      <c r="M179" s="55"/>
      <c r="N179" s="55"/>
      <c r="O179" s="55"/>
      <c r="P179" s="55"/>
      <c r="Q179" s="55"/>
      <c r="R179" s="55"/>
      <c r="S179" s="55"/>
      <c r="T179" s="55"/>
      <c r="U179" s="55"/>
      <c r="V179" s="55"/>
      <c r="W179" s="55"/>
      <c r="X179" s="55"/>
      <c r="Y179" s="55"/>
      <c r="Z179" s="56"/>
      <c r="AA179" s="54"/>
    </row>
    <row r="180" spans="1:27" ht="14.1" customHeight="1" x14ac:dyDescent="0.25">
      <c r="A180" s="368" t="s">
        <v>97</v>
      </c>
      <c r="B180" s="368"/>
      <c r="C180" s="368"/>
      <c r="D180" s="57" t="s">
        <v>87</v>
      </c>
      <c r="E180" s="58">
        <f>COUNTIFS($Z$7:$Z$146,"&gt;=80",$Z$7:$Z$146,"&lt;=89")</f>
        <v>0</v>
      </c>
      <c r="F180" s="372" t="str">
        <f t="shared" ref="F180:F183" si="19">IF(E180&lt;&gt;" ","KİŞİ"," ")</f>
        <v>KİŞİ</v>
      </c>
      <c r="G180" s="372"/>
      <c r="H180" s="58" t="str">
        <f>IF(E179=" "," ","%")</f>
        <v>%</v>
      </c>
      <c r="I180" s="373" t="e">
        <f>IF(E180=" "," ",100*E180/E189)</f>
        <v>#VALUE!</v>
      </c>
      <c r="J180" s="373"/>
      <c r="K180" s="374"/>
      <c r="L180" s="55"/>
      <c r="M180" s="55"/>
      <c r="N180" s="55"/>
      <c r="O180" s="55"/>
      <c r="P180" s="55"/>
      <c r="Q180" s="55"/>
      <c r="R180" s="55"/>
      <c r="S180" s="55"/>
      <c r="T180" s="55"/>
      <c r="U180" s="55"/>
      <c r="V180" s="55"/>
      <c r="W180" s="55"/>
      <c r="X180" s="55"/>
      <c r="Y180" s="55"/>
      <c r="Z180" s="56"/>
      <c r="AA180" s="54"/>
    </row>
    <row r="181" spans="1:27" ht="14.1" customHeight="1" x14ac:dyDescent="0.25">
      <c r="A181" s="368" t="s">
        <v>98</v>
      </c>
      <c r="B181" s="368"/>
      <c r="C181" s="368"/>
      <c r="D181" s="57" t="s">
        <v>88</v>
      </c>
      <c r="E181" s="58">
        <f>COUNTIFS($Z$7:$Z$146,"&gt;=75",$Z$7:$Z$146,"&lt;=79")</f>
        <v>0</v>
      </c>
      <c r="F181" s="372" t="str">
        <f t="shared" si="19"/>
        <v>KİŞİ</v>
      </c>
      <c r="G181" s="372"/>
      <c r="H181" s="58" t="str">
        <f>IF(E179=" "," ","%")</f>
        <v>%</v>
      </c>
      <c r="I181" s="373" t="e">
        <f>IF(E181=" "," ",100*E181/E189)</f>
        <v>#VALUE!</v>
      </c>
      <c r="J181" s="373"/>
      <c r="K181" s="374"/>
      <c r="L181" s="55"/>
      <c r="M181" s="55"/>
      <c r="N181" s="55"/>
      <c r="O181" s="55"/>
      <c r="P181" s="55"/>
      <c r="Q181" s="55"/>
      <c r="R181" s="55"/>
      <c r="S181" s="55"/>
      <c r="T181" s="55"/>
      <c r="U181" s="55"/>
      <c r="V181" s="55"/>
      <c r="W181" s="55"/>
      <c r="X181" s="55"/>
      <c r="Y181" s="55"/>
      <c r="Z181" s="56"/>
      <c r="AA181" s="54"/>
    </row>
    <row r="182" spans="1:27" ht="14.1" customHeight="1" x14ac:dyDescent="0.25">
      <c r="A182" s="368" t="s">
        <v>99</v>
      </c>
      <c r="B182" s="368"/>
      <c r="C182" s="368"/>
      <c r="D182" s="57" t="s">
        <v>89</v>
      </c>
      <c r="E182" s="58">
        <f>COUNTIFS($Z$7:$Z$146,"&gt;=70",$Z$7:$Z$146,"&lt;=74")</f>
        <v>0</v>
      </c>
      <c r="F182" s="372" t="str">
        <f t="shared" si="19"/>
        <v>KİŞİ</v>
      </c>
      <c r="G182" s="372"/>
      <c r="H182" s="58" t="str">
        <f>IF(E179=" "," ","%")</f>
        <v>%</v>
      </c>
      <c r="I182" s="373" t="e">
        <f>IF(E182=" "," ",100*E182/E189)</f>
        <v>#VALUE!</v>
      </c>
      <c r="J182" s="373"/>
      <c r="K182" s="374"/>
      <c r="L182" s="55"/>
      <c r="M182" s="55"/>
      <c r="N182" s="55"/>
      <c r="O182" s="55"/>
      <c r="P182" s="55"/>
      <c r="Q182" s="55"/>
      <c r="R182" s="55"/>
      <c r="S182" s="55"/>
      <c r="T182" s="55"/>
      <c r="U182" s="55"/>
      <c r="V182" s="55"/>
      <c r="W182" s="55"/>
      <c r="X182" s="55"/>
      <c r="Y182" s="55"/>
      <c r="Z182" s="56"/>
      <c r="AA182" s="54"/>
    </row>
    <row r="183" spans="1:27" ht="14.1" customHeight="1" x14ac:dyDescent="0.25">
      <c r="A183" s="369" t="s">
        <v>96</v>
      </c>
      <c r="B183" s="370"/>
      <c r="C183" s="371"/>
      <c r="D183" s="57" t="s">
        <v>90</v>
      </c>
      <c r="E183" s="58">
        <f>COUNTIFS($Z$7:$Z$146,"&gt;=60",$Z$7:$Z$146,"&lt;=69")</f>
        <v>0</v>
      </c>
      <c r="F183" s="372" t="str">
        <f t="shared" si="19"/>
        <v>KİŞİ</v>
      </c>
      <c r="G183" s="372"/>
      <c r="H183" s="58" t="str">
        <f>IF(E179=" "," ","%")</f>
        <v>%</v>
      </c>
      <c r="I183" s="373" t="e">
        <f>IF(E183=" "," ",100*E183/E189)</f>
        <v>#VALUE!</v>
      </c>
      <c r="J183" s="373"/>
      <c r="K183" s="374"/>
      <c r="L183" s="55"/>
      <c r="M183" s="55"/>
      <c r="N183" s="55"/>
      <c r="O183" s="55"/>
      <c r="P183" s="55"/>
      <c r="Q183" s="55"/>
      <c r="R183" s="55"/>
      <c r="S183" s="55"/>
      <c r="T183" s="55"/>
      <c r="U183" s="55"/>
      <c r="V183" s="55"/>
      <c r="W183" s="55"/>
      <c r="X183" s="55"/>
      <c r="Y183" s="55"/>
      <c r="Z183" s="56"/>
      <c r="AA183" s="54"/>
    </row>
    <row r="184" spans="1:27" ht="14.1" customHeight="1" x14ac:dyDescent="0.25">
      <c r="A184" s="369" t="s">
        <v>100</v>
      </c>
      <c r="B184" s="370"/>
      <c r="C184" s="371"/>
      <c r="D184" s="57" t="s">
        <v>91</v>
      </c>
      <c r="E184" s="58">
        <f>COUNTIFS($Z$7:$Z$146,"&gt;=50",$Z$7:$Z$146,"&lt;=59")</f>
        <v>0</v>
      </c>
      <c r="F184" s="372" t="str">
        <f t="shared" si="18"/>
        <v>KİŞİ</v>
      </c>
      <c r="G184" s="372"/>
      <c r="H184" s="58" t="str">
        <f>IF(E179=" "," ","%")</f>
        <v>%</v>
      </c>
      <c r="I184" s="373" t="e">
        <f>IF(E184=" "," ",100*E184/E189)</f>
        <v>#VALUE!</v>
      </c>
      <c r="J184" s="373"/>
      <c r="K184" s="374"/>
      <c r="L184" s="55"/>
      <c r="M184" s="55"/>
      <c r="N184" s="55"/>
      <c r="O184" s="55"/>
      <c r="P184" s="55"/>
      <c r="Q184" s="55"/>
      <c r="R184" s="55"/>
      <c r="S184" s="55"/>
      <c r="T184" s="55"/>
      <c r="U184" s="55"/>
      <c r="V184" s="55"/>
      <c r="W184" s="55"/>
      <c r="X184" s="55"/>
      <c r="Y184" s="55"/>
      <c r="Z184" s="56"/>
      <c r="AA184" s="54"/>
    </row>
    <row r="185" spans="1:27" ht="14.1" customHeight="1" x14ac:dyDescent="0.25">
      <c r="A185" s="369" t="s">
        <v>101</v>
      </c>
      <c r="B185" s="370"/>
      <c r="C185" s="371"/>
      <c r="D185" s="57" t="s">
        <v>92</v>
      </c>
      <c r="E185" s="58">
        <f>COUNTIFS($Z$7:$Z$146,"&gt;=40",$Z$7:$Z$146,"&lt;=49")</f>
        <v>0</v>
      </c>
      <c r="F185" s="372" t="str">
        <f t="shared" si="18"/>
        <v>KİŞİ</v>
      </c>
      <c r="G185" s="372"/>
      <c r="H185" s="58" t="str">
        <f>IF(E179=" "," ","%")</f>
        <v>%</v>
      </c>
      <c r="I185" s="373" t="e">
        <f>IF(E185=" "," ",100*E185/E189)</f>
        <v>#VALUE!</v>
      </c>
      <c r="J185" s="373"/>
      <c r="K185" s="374"/>
      <c r="L185" s="55"/>
      <c r="M185" s="55"/>
      <c r="N185" s="55"/>
      <c r="O185" s="55"/>
      <c r="P185" s="55"/>
      <c r="Q185" s="55"/>
      <c r="R185" s="55"/>
      <c r="S185" s="55"/>
      <c r="T185" s="55"/>
      <c r="U185" s="55"/>
      <c r="V185" s="55"/>
      <c r="W185" s="55"/>
      <c r="X185" s="55"/>
      <c r="Y185" s="55"/>
      <c r="Z185" s="54"/>
      <c r="AA185" s="54"/>
    </row>
    <row r="186" spans="1:27" ht="14.1" customHeight="1" x14ac:dyDescent="0.25">
      <c r="A186" s="369" t="s">
        <v>102</v>
      </c>
      <c r="B186" s="370"/>
      <c r="C186" s="371"/>
      <c r="D186" s="57" t="s">
        <v>93</v>
      </c>
      <c r="E186" s="58">
        <f>COUNTIFS($Z$7:$Z$146,"&gt;=30",$Z$7:$Z$146,"&lt;=39")</f>
        <v>0</v>
      </c>
      <c r="F186" s="372" t="str">
        <f t="shared" si="18"/>
        <v>KİŞİ</v>
      </c>
      <c r="G186" s="372"/>
      <c r="H186" s="58" t="str">
        <f>IF(E179=" "," ","%")</f>
        <v>%</v>
      </c>
      <c r="I186" s="373" t="e">
        <f>IF(E186=" "," ",100*E186/E189)</f>
        <v>#VALUE!</v>
      </c>
      <c r="J186" s="373"/>
      <c r="K186" s="374"/>
      <c r="L186" s="55"/>
      <c r="M186" s="55"/>
      <c r="N186" s="55"/>
      <c r="O186" s="55"/>
      <c r="P186" s="55"/>
      <c r="Q186" s="55"/>
      <c r="R186" s="55"/>
      <c r="S186" s="55"/>
      <c r="T186" s="55"/>
      <c r="U186" s="55"/>
      <c r="V186" s="55"/>
      <c r="W186" s="55"/>
      <c r="X186" s="55"/>
      <c r="Y186" s="55"/>
      <c r="Z186" s="54"/>
      <c r="AA186" s="54"/>
    </row>
    <row r="187" spans="1:27" ht="14.1" customHeight="1" x14ac:dyDescent="0.25">
      <c r="A187" s="368" t="s">
        <v>103</v>
      </c>
      <c r="B187" s="368"/>
      <c r="C187" s="368"/>
      <c r="D187" s="57" t="s">
        <v>94</v>
      </c>
      <c r="E187" s="58">
        <f>COUNTIFS($Z$7:$Z$146,"&gt;=0",$Z$7:$Z$146,"&lt;=29")</f>
        <v>0</v>
      </c>
      <c r="F187" s="372" t="str">
        <f t="shared" si="18"/>
        <v>KİŞİ</v>
      </c>
      <c r="G187" s="372"/>
      <c r="H187" s="58" t="str">
        <f>IF(E179=" "," ","%")</f>
        <v>%</v>
      </c>
      <c r="I187" s="373" t="e">
        <f>IF(E187=" "," ",100*E187/E189)</f>
        <v>#VALUE!</v>
      </c>
      <c r="J187" s="373"/>
      <c r="K187" s="374"/>
      <c r="L187" s="55"/>
      <c r="M187" s="55"/>
      <c r="N187" s="55"/>
      <c r="O187" s="55"/>
      <c r="P187" s="55"/>
      <c r="Q187" s="55"/>
      <c r="R187" s="55"/>
      <c r="S187" s="55"/>
      <c r="T187" s="55"/>
      <c r="U187" s="55"/>
      <c r="V187" s="55"/>
      <c r="W187" s="55"/>
      <c r="X187" s="55"/>
      <c r="Y187" s="55"/>
      <c r="Z187" s="54"/>
      <c r="AA187" s="54"/>
    </row>
    <row r="188" spans="1:27" ht="14.1" customHeight="1" x14ac:dyDescent="0.25">
      <c r="A188" s="391" t="s">
        <v>33</v>
      </c>
      <c r="B188" s="391"/>
      <c r="C188" s="391"/>
      <c r="D188" s="127" t="s">
        <v>35</v>
      </c>
      <c r="E188" s="128">
        <f>IF(COUNTIF(AA7:AA146," ")=ROWS(AA7:AA146)," ",COUNTIF(AA7:AA146,0))</f>
        <v>0</v>
      </c>
      <c r="F188" s="391" t="str">
        <f t="shared" si="18"/>
        <v>KİŞİ</v>
      </c>
      <c r="G188" s="391"/>
      <c r="H188" s="128" t="str">
        <f>IF(E179=" "," ","%")</f>
        <v>%</v>
      </c>
      <c r="I188" s="392" t="e">
        <f>IF(E188=" "," ",100*E188/E189)</f>
        <v>#VALUE!</v>
      </c>
      <c r="J188" s="392"/>
      <c r="K188" s="392"/>
      <c r="L188" s="53"/>
      <c r="M188" s="53"/>
      <c r="N188" s="53"/>
      <c r="O188" s="53"/>
      <c r="P188" s="53"/>
      <c r="Q188" s="53"/>
      <c r="R188" s="53"/>
      <c r="S188" s="53"/>
      <c r="T188" s="53"/>
      <c r="U188" s="53"/>
      <c r="V188" s="53"/>
      <c r="W188" s="53"/>
      <c r="X188" s="53"/>
      <c r="Y188" s="53"/>
      <c r="Z188" s="54"/>
      <c r="AA188" s="54"/>
    </row>
    <row r="189" spans="1:27" ht="14.1" customHeight="1" x14ac:dyDescent="0.25">
      <c r="A189" s="328" t="s">
        <v>34</v>
      </c>
      <c r="B189" s="328"/>
      <c r="C189" s="328"/>
      <c r="D189" s="328"/>
      <c r="E189" s="123" t="str">
        <f>IF(SUM(E179:E188)=0," ",SUM(E179:E188))</f>
        <v xml:space="preserve"> </v>
      </c>
      <c r="F189" s="347" t="str">
        <f t="shared" si="18"/>
        <v xml:space="preserve"> </v>
      </c>
      <c r="G189" s="348"/>
      <c r="H189" s="53"/>
      <c r="I189" s="53"/>
      <c r="J189" s="53"/>
      <c r="K189" s="53"/>
      <c r="L189" s="53"/>
      <c r="M189" s="53"/>
      <c r="N189" s="53"/>
      <c r="O189" s="53"/>
      <c r="P189" s="53"/>
      <c r="Q189" s="53"/>
      <c r="R189" s="53"/>
      <c r="S189" s="53"/>
      <c r="T189" s="53"/>
      <c r="U189" s="53"/>
      <c r="V189" s="53"/>
      <c r="W189" s="53"/>
      <c r="X189" s="53"/>
      <c r="Y189" s="53"/>
      <c r="Z189" s="54"/>
      <c r="AA189" s="54"/>
    </row>
    <row r="190" spans="1:27" ht="12" customHeight="1" x14ac:dyDescent="0.25">
      <c r="A190" s="52"/>
      <c r="B190" s="52"/>
      <c r="C190" s="52"/>
      <c r="D190" s="52"/>
      <c r="E190" s="52"/>
      <c r="F190" s="53"/>
      <c r="G190" s="53"/>
      <c r="H190" s="53"/>
      <c r="I190" s="53"/>
      <c r="J190" s="53"/>
      <c r="K190" s="53"/>
      <c r="L190" s="53"/>
      <c r="M190" s="53"/>
      <c r="N190" s="53"/>
      <c r="O190" s="53"/>
      <c r="P190" s="53"/>
      <c r="Q190" s="53"/>
      <c r="R190" s="53"/>
      <c r="S190" s="53"/>
      <c r="T190" s="53"/>
      <c r="U190" s="53"/>
      <c r="V190" s="53"/>
      <c r="W190" s="53"/>
      <c r="X190" s="53"/>
      <c r="Y190" s="53"/>
      <c r="Z190" s="54"/>
      <c r="AA190" s="54"/>
    </row>
    <row r="191" spans="1:27" ht="14.25" customHeight="1" x14ac:dyDescent="0.25">
      <c r="A191" s="52"/>
      <c r="B191" s="52"/>
      <c r="C191" s="52"/>
      <c r="D191" s="52"/>
      <c r="E191" s="52"/>
      <c r="F191" s="53"/>
      <c r="G191" s="53"/>
      <c r="H191" s="53"/>
      <c r="I191" s="53"/>
      <c r="J191" s="53"/>
      <c r="K191" s="53"/>
      <c r="L191" s="53"/>
      <c r="M191" s="53"/>
      <c r="N191" s="53"/>
      <c r="O191" s="53"/>
      <c r="P191" s="53"/>
      <c r="Q191" s="53"/>
      <c r="R191" s="53"/>
      <c r="S191" s="53"/>
      <c r="T191" s="53"/>
      <c r="U191" s="53"/>
      <c r="V191" s="53"/>
      <c r="W191" s="53"/>
      <c r="X191" s="53"/>
      <c r="Y191" s="53"/>
      <c r="Z191" s="54"/>
      <c r="AA191" s="54"/>
    </row>
    <row r="192" spans="1:27" x14ac:dyDescent="0.25">
      <c r="A192" s="363" t="s">
        <v>36</v>
      </c>
      <c r="B192" s="363"/>
      <c r="C192" s="363"/>
      <c r="D192" s="59" t="str">
        <f>IF(COUNTIF(Z7:Z146," ")=ROWS(Z7:Z146)," ",LARGE(Z7:Z146,1))</f>
        <v xml:space="preserve"> </v>
      </c>
      <c r="E192" s="359"/>
      <c r="F192" s="360"/>
      <c r="G192" s="360"/>
      <c r="H192" s="360"/>
      <c r="I192" s="360"/>
      <c r="J192" s="360"/>
      <c r="K192" s="360"/>
      <c r="L192" s="43"/>
      <c r="M192" s="323" t="s">
        <v>117</v>
      </c>
      <c r="N192" s="323"/>
      <c r="O192" s="323"/>
      <c r="P192" s="323"/>
      <c r="Q192" s="323"/>
      <c r="R192" s="323"/>
      <c r="S192" s="323"/>
      <c r="T192" s="323"/>
      <c r="U192" s="323"/>
      <c r="V192" s="323"/>
      <c r="W192" s="323"/>
      <c r="X192" s="323"/>
      <c r="Y192" s="323"/>
      <c r="Z192" s="4"/>
    </row>
    <row r="193" spans="1:27" ht="12" customHeight="1" x14ac:dyDescent="0.25">
      <c r="A193" s="363" t="s">
        <v>37</v>
      </c>
      <c r="B193" s="363"/>
      <c r="C193" s="363"/>
      <c r="D193" s="59" t="str">
        <f>IF(COUNTIF(Z7:Z28," ")=ROWS(Z7:Z28)," ",SMALL(Z7:Z28,1))</f>
        <v xml:space="preserve"> </v>
      </c>
      <c r="E193" s="359"/>
      <c r="F193" s="360"/>
      <c r="G193" s="360"/>
      <c r="H193" s="360"/>
      <c r="I193" s="360"/>
      <c r="J193" s="360"/>
      <c r="K193" s="360"/>
      <c r="L193" s="43"/>
      <c r="M193" s="43"/>
      <c r="N193" s="1"/>
      <c r="O193" s="1"/>
      <c r="P193" s="1"/>
      <c r="Q193" s="1"/>
      <c r="R193" s="1"/>
      <c r="S193" s="1"/>
      <c r="T193" s="1"/>
      <c r="U193" s="1"/>
      <c r="V193" s="1"/>
      <c r="W193" s="1"/>
      <c r="X193" s="1"/>
      <c r="Y193" s="1"/>
      <c r="Z193" s="4"/>
    </row>
    <row r="194" spans="1:27" ht="15" customHeight="1" x14ac:dyDescent="0.25">
      <c r="A194" s="363" t="s">
        <v>38</v>
      </c>
      <c r="B194" s="363"/>
      <c r="C194" s="363"/>
      <c r="D194" s="60" t="str">
        <f>Z149</f>
        <v xml:space="preserve"> </v>
      </c>
      <c r="E194" s="361"/>
      <c r="F194" s="362"/>
      <c r="G194" s="362"/>
      <c r="H194" s="362"/>
      <c r="I194" s="362"/>
      <c r="J194" s="362"/>
      <c r="K194" s="362"/>
      <c r="L194" s="61"/>
      <c r="M194" s="61"/>
      <c r="N194" s="8"/>
      <c r="O194" s="8"/>
      <c r="P194" s="8"/>
      <c r="Q194" s="8"/>
      <c r="R194" s="8"/>
      <c r="S194" s="8"/>
      <c r="T194" s="8"/>
      <c r="U194" s="9"/>
      <c r="V194" s="9"/>
      <c r="W194" s="9"/>
      <c r="X194" s="9"/>
      <c r="Y194" s="9"/>
      <c r="Z194" s="355"/>
      <c r="AA194" s="356"/>
    </row>
    <row r="195" spans="1:27" ht="15" customHeight="1" x14ac:dyDescent="0.25">
      <c r="A195" s="62"/>
      <c r="B195" s="62"/>
      <c r="C195" s="62"/>
      <c r="D195" s="63"/>
      <c r="E195" s="61"/>
      <c r="F195" s="63"/>
      <c r="G195" s="63"/>
      <c r="H195" s="63"/>
      <c r="I195" s="63"/>
      <c r="J195" s="63"/>
      <c r="K195" s="63"/>
      <c r="L195" s="63"/>
      <c r="M195" s="63"/>
      <c r="N195" s="8"/>
      <c r="O195" s="8"/>
      <c r="P195" s="8"/>
      <c r="Q195" s="8"/>
      <c r="R195" s="8"/>
      <c r="S195" s="8"/>
      <c r="T195" s="8"/>
      <c r="U195" s="9"/>
      <c r="V195" s="9"/>
      <c r="W195" s="9"/>
      <c r="X195" s="9"/>
      <c r="Y195" s="9"/>
      <c r="Z195" s="324"/>
      <c r="AA195" s="325"/>
    </row>
    <row r="196" spans="1:27" ht="12" customHeight="1" x14ac:dyDescent="0.25">
      <c r="A196" s="357" t="s">
        <v>39</v>
      </c>
      <c r="B196" s="358"/>
      <c r="C196" s="358"/>
      <c r="D196" s="358"/>
      <c r="E196" s="64" t="str">
        <f>IF(COUNTIF(Z7:Z146," ")=ROWS(Z7:Z146)," ",SUM(E179:E184))</f>
        <v xml:space="preserve"> </v>
      </c>
      <c r="F196" s="347" t="str">
        <f>IF(E196&lt;&gt;" ","KİŞİ"," ")</f>
        <v xml:space="preserve"> </v>
      </c>
      <c r="G196" s="364"/>
      <c r="H196" s="64" t="str">
        <f>IF(I196=" "," ","%")</f>
        <v xml:space="preserve"> </v>
      </c>
      <c r="I196" s="365" t="str">
        <f>IF(E196=" "," ",100*E196/E189)</f>
        <v xml:space="preserve"> </v>
      </c>
      <c r="J196" s="366"/>
      <c r="K196" s="406"/>
      <c r="L196" s="65"/>
      <c r="M196" s="65"/>
      <c r="N196" s="10"/>
      <c r="O196" s="10"/>
      <c r="P196" s="10"/>
      <c r="Q196" s="10"/>
      <c r="R196" s="10"/>
      <c r="S196" s="10"/>
      <c r="T196" s="10"/>
      <c r="U196" s="10"/>
      <c r="V196" s="11"/>
      <c r="W196" s="11"/>
      <c r="X196" s="11"/>
      <c r="Y196" s="11"/>
      <c r="Z196" s="349"/>
      <c r="AA196" s="350"/>
    </row>
    <row r="197" spans="1:27" ht="17.25" customHeight="1" x14ac:dyDescent="0.25">
      <c r="A197" s="357" t="s">
        <v>40</v>
      </c>
      <c r="B197" s="358"/>
      <c r="C197" s="358"/>
      <c r="D197" s="358"/>
      <c r="E197" s="64" t="str">
        <f>IF(COUNTIF(Z7:Z146," ")=ROWS(Z7:Z146)," ",SUM(E185:E187))</f>
        <v xml:space="preserve"> </v>
      </c>
      <c r="F197" s="347" t="str">
        <f>IF(E197&lt;&gt;" ","KİŞİ"," ")</f>
        <v xml:space="preserve"> </v>
      </c>
      <c r="G197" s="364"/>
      <c r="H197" s="64" t="str">
        <f>IF(I197=" "," ","%")</f>
        <v xml:space="preserve"> </v>
      </c>
      <c r="I197" s="365" t="str">
        <f>IF(E197=" "," ",100*E197/E189)</f>
        <v xml:space="preserve"> </v>
      </c>
      <c r="J197" s="366"/>
      <c r="K197" s="406"/>
      <c r="L197" s="65"/>
      <c r="M197" s="65"/>
      <c r="N197" s="10"/>
      <c r="O197" s="10"/>
      <c r="P197" s="10"/>
      <c r="Q197" s="10"/>
      <c r="R197" s="10"/>
      <c r="S197" s="10"/>
      <c r="T197" s="10"/>
      <c r="U197" s="10"/>
      <c r="V197" s="10"/>
      <c r="W197" s="10"/>
      <c r="X197" s="10"/>
      <c r="Y197" s="10"/>
      <c r="Z197" s="349"/>
      <c r="AA197" s="350"/>
    </row>
    <row r="198" spans="1:27" ht="48.75" customHeight="1" x14ac:dyDescent="0.25">
      <c r="Z198" s="351"/>
      <c r="AA198" s="352"/>
    </row>
    <row r="199" spans="1:27" x14ac:dyDescent="0.25">
      <c r="Z199" s="154"/>
    </row>
    <row r="207" spans="1:27" x14ac:dyDescent="0.25">
      <c r="D207" s="34"/>
    </row>
  </sheetData>
  <mergeCells count="216">
    <mergeCell ref="C77:E77"/>
    <mergeCell ref="C78:E78"/>
    <mergeCell ref="C79:E79"/>
    <mergeCell ref="C80:E80"/>
    <mergeCell ref="C81:E81"/>
    <mergeCell ref="C82:E82"/>
    <mergeCell ref="C83:E83"/>
    <mergeCell ref="C84:E84"/>
    <mergeCell ref="C70:E70"/>
    <mergeCell ref="C71:E71"/>
    <mergeCell ref="C72:E72"/>
    <mergeCell ref="C73:E73"/>
    <mergeCell ref="C74:E74"/>
    <mergeCell ref="C75:E75"/>
    <mergeCell ref="C61:E61"/>
    <mergeCell ref="C62:E62"/>
    <mergeCell ref="C63:E63"/>
    <mergeCell ref="C64:E64"/>
    <mergeCell ref="C65:E65"/>
    <mergeCell ref="C66:E66"/>
    <mergeCell ref="C67:E67"/>
    <mergeCell ref="C68:E68"/>
    <mergeCell ref="C69:E69"/>
    <mergeCell ref="Z196:AA196"/>
    <mergeCell ref="A194:C194"/>
    <mergeCell ref="E194:K194"/>
    <mergeCell ref="A197:D197"/>
    <mergeCell ref="F197:G197"/>
    <mergeCell ref="I197:K197"/>
    <mergeCell ref="Z197:AA197"/>
    <mergeCell ref="Z198:AA198"/>
    <mergeCell ref="Z194:AA194"/>
    <mergeCell ref="Z195:AA195"/>
    <mergeCell ref="A196:D196"/>
    <mergeCell ref="F196:G196"/>
    <mergeCell ref="I196:K196"/>
    <mergeCell ref="A188:C188"/>
    <mergeCell ref="F188:G188"/>
    <mergeCell ref="I188:K188"/>
    <mergeCell ref="A189:D189"/>
    <mergeCell ref="F189:G189"/>
    <mergeCell ref="A192:C192"/>
    <mergeCell ref="E192:K192"/>
    <mergeCell ref="M192:Y192"/>
    <mergeCell ref="A193:C193"/>
    <mergeCell ref="E193:K193"/>
    <mergeCell ref="A186:C186"/>
    <mergeCell ref="F186:G186"/>
    <mergeCell ref="I186:K186"/>
    <mergeCell ref="A187:C187"/>
    <mergeCell ref="F187:G187"/>
    <mergeCell ref="I187:K187"/>
    <mergeCell ref="A185:C185"/>
    <mergeCell ref="F185:G185"/>
    <mergeCell ref="I185:K185"/>
    <mergeCell ref="A184:C184"/>
    <mergeCell ref="F184:G184"/>
    <mergeCell ref="I184:K184"/>
    <mergeCell ref="A179:C179"/>
    <mergeCell ref="F179:G179"/>
    <mergeCell ref="I179:K179"/>
    <mergeCell ref="A149:E149"/>
    <mergeCell ref="A150:E150"/>
    <mergeCell ref="A151:E152"/>
    <mergeCell ref="Z151:Z152"/>
    <mergeCell ref="AA151:AA152"/>
    <mergeCell ref="A153:E153"/>
    <mergeCell ref="A154:E155"/>
    <mergeCell ref="Z154:Z155"/>
    <mergeCell ref="AA154:AA155"/>
    <mergeCell ref="A156:E157"/>
    <mergeCell ref="Z156:Z157"/>
    <mergeCell ref="AA156:AA157"/>
    <mergeCell ref="C40:E40"/>
    <mergeCell ref="C41:E41"/>
    <mergeCell ref="C42:E42"/>
    <mergeCell ref="C43:E43"/>
    <mergeCell ref="C44:E44"/>
    <mergeCell ref="C45:E45"/>
    <mergeCell ref="L177:Y177"/>
    <mergeCell ref="Z177:AA177"/>
    <mergeCell ref="A178:K178"/>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16:E16"/>
    <mergeCell ref="C17:E17"/>
    <mergeCell ref="C18:E18"/>
    <mergeCell ref="C19:E19"/>
    <mergeCell ref="C20:E20"/>
    <mergeCell ref="C21:E21"/>
    <mergeCell ref="A147:E147"/>
    <mergeCell ref="A148:E148"/>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76:E76"/>
    <mergeCell ref="Z2:AA3"/>
    <mergeCell ref="A3:Y3"/>
    <mergeCell ref="A4:E4"/>
    <mergeCell ref="Z4:AA4"/>
    <mergeCell ref="A5:E5"/>
    <mergeCell ref="AA5:AA6"/>
    <mergeCell ref="C6:E6"/>
    <mergeCell ref="C7:E7"/>
    <mergeCell ref="C8:E8"/>
    <mergeCell ref="A1:Y1"/>
    <mergeCell ref="A180:C180"/>
    <mergeCell ref="A181:C181"/>
    <mergeCell ref="A182:C182"/>
    <mergeCell ref="A183:C183"/>
    <mergeCell ref="F180:G180"/>
    <mergeCell ref="F181:G181"/>
    <mergeCell ref="F182:G182"/>
    <mergeCell ref="F183:G183"/>
    <mergeCell ref="I180:K180"/>
    <mergeCell ref="I181:K181"/>
    <mergeCell ref="I182:K182"/>
    <mergeCell ref="I183:K183"/>
    <mergeCell ref="C22:E22"/>
    <mergeCell ref="C23:E23"/>
    <mergeCell ref="C24:E24"/>
    <mergeCell ref="A2:Y2"/>
    <mergeCell ref="C9:E9"/>
    <mergeCell ref="C10:E10"/>
    <mergeCell ref="C11:E11"/>
    <mergeCell ref="C12:E12"/>
    <mergeCell ref="C13:E13"/>
    <mergeCell ref="C14:E14"/>
    <mergeCell ref="C15:E15"/>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9:E139"/>
    <mergeCell ref="C140:E140"/>
    <mergeCell ref="C141:E141"/>
    <mergeCell ref="C142:E142"/>
    <mergeCell ref="C143:E143"/>
    <mergeCell ref="C144:E144"/>
    <mergeCell ref="C145:E145"/>
    <mergeCell ref="C146:E146"/>
    <mergeCell ref="C130:E130"/>
    <mergeCell ref="C131:E131"/>
    <mergeCell ref="C132:E132"/>
    <mergeCell ref="C133:E133"/>
    <mergeCell ref="C134:E134"/>
    <mergeCell ref="C135:E135"/>
    <mergeCell ref="C136:E136"/>
    <mergeCell ref="C137:E137"/>
    <mergeCell ref="C138:E138"/>
  </mergeCells>
  <conditionalFormatting sqref="F156:Y156">
    <cfRule type="cellIs" dxfId="38" priority="1" stopIfTrue="1" operator="lessThan">
      <formula>50</formula>
    </cfRule>
  </conditionalFormatting>
  <dataValidations count="2">
    <dataValidation allowBlank="1" showInputMessage="1" showErrorMessage="1" prompt="Öğrencinin sorudan aldığı puan değerini giriniz." sqref="F7:Y146" xr:uid="{00000000-0002-0000-0700-000000000000}"/>
    <dataValidation allowBlank="1" showInputMessage="1" showErrorMessage="1" prompt="Sorunun konusunu giriniz." sqref="F4:Y4" xr:uid="{00000000-0002-0000-0700-000001000000}"/>
  </dataValidations>
  <pageMargins left="0.70866141732283472" right="0.19685039370078741" top="0.19685039370078741" bottom="0.11811023622047245" header="0.23622047244094491" footer="0.15748031496062992"/>
  <pageSetup paperSize="9" scale="6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1"/>
  </sheetPr>
  <dimension ref="A1:U178"/>
  <sheetViews>
    <sheetView tabSelected="1" zoomScale="90" zoomScaleNormal="90" workbookViewId="0">
      <selection activeCell="R17" sqref="R17"/>
    </sheetView>
  </sheetViews>
  <sheetFormatPr defaultColWidth="9.109375" defaultRowHeight="13.2" x14ac:dyDescent="0.25"/>
  <cols>
    <col min="1" max="1" width="5" style="106" customWidth="1"/>
    <col min="2" max="2" width="6.44140625" style="106" customWidth="1"/>
    <col min="3" max="3" width="5.88671875" style="106" customWidth="1"/>
    <col min="4" max="4" width="5.109375" style="106" customWidth="1"/>
    <col min="5" max="5" width="12.33203125" style="106" customWidth="1"/>
    <col min="6" max="6" width="4" style="106" customWidth="1"/>
    <col min="7" max="7" width="2.5546875" style="106" customWidth="1"/>
    <col min="8" max="8" width="6" style="106" customWidth="1"/>
    <col min="9" max="11" width="7.88671875" style="106" bestFit="1" customWidth="1"/>
    <col min="12" max="12" width="8" style="106" bestFit="1" customWidth="1"/>
    <col min="13" max="13" width="15.33203125" style="106" customWidth="1"/>
    <col min="14" max="14" width="23.5546875" style="106" customWidth="1"/>
    <col min="15" max="15" width="7" style="106" customWidth="1"/>
    <col min="16" max="16" width="11" style="106" bestFit="1" customWidth="1"/>
    <col min="17" max="17" width="11" style="106" hidden="1" customWidth="1"/>
    <col min="18" max="18" width="22" style="106" customWidth="1"/>
    <col min="19" max="19" width="31.33203125" style="106" customWidth="1"/>
    <col min="20" max="16384" width="9.109375" style="106"/>
  </cols>
  <sheetData>
    <row r="1" spans="1:19" ht="23.1" customHeight="1" x14ac:dyDescent="0.25">
      <c r="A1" s="455" t="str">
        <f>'K. Bilgiler'!H16&amp;" EĞİTİM ÖĞRETİM YILI"</f>
        <v xml:space="preserve"> EĞİTİM ÖĞRETİM YILI</v>
      </c>
      <c r="B1" s="456"/>
      <c r="C1" s="456"/>
      <c r="D1" s="456"/>
      <c r="E1" s="456"/>
      <c r="F1" s="456"/>
      <c r="G1" s="456"/>
      <c r="H1" s="456"/>
      <c r="I1" s="456"/>
      <c r="J1" s="456"/>
      <c r="K1" s="456"/>
      <c r="L1" s="456"/>
      <c r="M1" s="456"/>
      <c r="N1" s="456"/>
      <c r="O1" s="456"/>
      <c r="P1" s="456"/>
      <c r="Q1" s="456"/>
      <c r="R1" s="456"/>
      <c r="S1" s="457"/>
    </row>
    <row r="2" spans="1:19" ht="23.1" customHeight="1" x14ac:dyDescent="0.25">
      <c r="A2" s="458" t="str">
        <f>'K. Bilgiler'!H6</f>
        <v>VAKFIKEBİR MESLEK YÜKSEKOKULU</v>
      </c>
      <c r="B2" s="459"/>
      <c r="C2" s="459"/>
      <c r="D2" s="459"/>
      <c r="E2" s="459"/>
      <c r="F2" s="459"/>
      <c r="G2" s="459"/>
      <c r="H2" s="459"/>
      <c r="I2" s="459"/>
      <c r="J2" s="459"/>
      <c r="K2" s="459"/>
      <c r="L2" s="459"/>
      <c r="M2" s="459"/>
      <c r="N2" s="459"/>
      <c r="O2" s="459"/>
      <c r="P2" s="459"/>
      <c r="Q2" s="459"/>
      <c r="R2" s="459"/>
      <c r="S2" s="460"/>
    </row>
    <row r="3" spans="1:19" ht="23.1" customHeight="1" x14ac:dyDescent="0.25">
      <c r="A3" s="458" t="str">
        <f>'K. Bilgiler'!H12&amp;" / "&amp;'K. Bilgiler'!H8&amp;" SINIFI "&amp;'K. Bilgiler'!H10&amp;" DERSİ"</f>
        <v xml:space="preserve"> /  SINIFI  DERSİ</v>
      </c>
      <c r="B3" s="459"/>
      <c r="C3" s="459"/>
      <c r="D3" s="459"/>
      <c r="E3" s="459"/>
      <c r="F3" s="459"/>
      <c r="G3" s="459"/>
      <c r="H3" s="459"/>
      <c r="I3" s="459"/>
      <c r="J3" s="459"/>
      <c r="K3" s="459"/>
      <c r="L3" s="459"/>
      <c r="M3" s="459"/>
      <c r="N3" s="459"/>
      <c r="O3" s="459"/>
      <c r="P3" s="459"/>
      <c r="Q3" s="459"/>
      <c r="R3" s="459"/>
      <c r="S3" s="460"/>
    </row>
    <row r="4" spans="1:19" ht="23.1" customHeight="1" x14ac:dyDescent="0.25">
      <c r="A4" s="461" t="s">
        <v>49</v>
      </c>
      <c r="B4" s="462"/>
      <c r="C4" s="462"/>
      <c r="D4" s="462"/>
      <c r="E4" s="462"/>
      <c r="F4" s="462"/>
      <c r="G4" s="462"/>
      <c r="H4" s="462"/>
      <c r="I4" s="462"/>
      <c r="J4" s="462"/>
      <c r="K4" s="462"/>
      <c r="L4" s="462"/>
      <c r="M4" s="462"/>
      <c r="N4" s="462"/>
      <c r="O4" s="462"/>
      <c r="P4" s="462"/>
      <c r="Q4" s="462"/>
      <c r="R4" s="462"/>
      <c r="S4" s="463"/>
    </row>
    <row r="5" spans="1:19" ht="21" customHeight="1" x14ac:dyDescent="0.25">
      <c r="A5" s="464" t="s">
        <v>44</v>
      </c>
      <c r="B5" s="464" t="s">
        <v>45</v>
      </c>
      <c r="C5" s="464" t="s">
        <v>1</v>
      </c>
      <c r="D5" s="464"/>
      <c r="E5" s="454"/>
      <c r="F5" s="454"/>
      <c r="G5" s="454"/>
      <c r="H5" s="454"/>
      <c r="I5" s="465" t="s">
        <v>14</v>
      </c>
      <c r="J5" s="465" t="s">
        <v>15</v>
      </c>
      <c r="K5" s="465" t="s">
        <v>16</v>
      </c>
      <c r="L5" s="447" t="s">
        <v>69</v>
      </c>
      <c r="M5" s="447" t="s">
        <v>70</v>
      </c>
      <c r="N5" s="447" t="s">
        <v>81</v>
      </c>
      <c r="O5" s="448" t="s">
        <v>71</v>
      </c>
      <c r="P5" s="453" t="s">
        <v>55</v>
      </c>
      <c r="Q5" s="453" t="s">
        <v>23</v>
      </c>
      <c r="R5" s="450" t="s">
        <v>78</v>
      </c>
      <c r="S5" s="452" t="s">
        <v>62</v>
      </c>
    </row>
    <row r="6" spans="1:19" ht="21" customHeight="1" x14ac:dyDescent="0.25">
      <c r="A6" s="454"/>
      <c r="B6" s="454"/>
      <c r="C6" s="454"/>
      <c r="D6" s="454"/>
      <c r="E6" s="454"/>
      <c r="F6" s="454"/>
      <c r="G6" s="454"/>
      <c r="H6" s="454"/>
      <c r="I6" s="466"/>
      <c r="J6" s="466"/>
      <c r="K6" s="466"/>
      <c r="L6" s="447"/>
      <c r="M6" s="447"/>
      <c r="N6" s="447"/>
      <c r="O6" s="449"/>
      <c r="P6" s="453"/>
      <c r="Q6" s="454"/>
      <c r="R6" s="451"/>
      <c r="S6" s="452"/>
    </row>
    <row r="7" spans="1:19" ht="15" customHeight="1" x14ac:dyDescent="0.25">
      <c r="A7" s="35">
        <f>'S. Listesi'!E4</f>
        <v>1</v>
      </c>
      <c r="B7" s="36" t="str">
        <f>IF('S. Listesi'!F4=0," ",'S. Listesi'!F4)</f>
        <v xml:space="preserve"> </v>
      </c>
      <c r="C7" s="407" t="str">
        <f>IF('S. Listesi'!G4=0,"  ",'S. Listesi'!G4)</f>
        <v xml:space="preserve">  </v>
      </c>
      <c r="D7" s="407"/>
      <c r="E7" s="407"/>
      <c r="F7" s="407"/>
      <c r="G7" s="407"/>
      <c r="H7" s="407"/>
      <c r="I7" s="37" t="str">
        <f>Vize!Z7</f>
        <v xml:space="preserve"> </v>
      </c>
      <c r="J7" s="37" t="str">
        <f>Final!Z7</f>
        <v xml:space="preserve"> </v>
      </c>
      <c r="K7" s="37" t="str">
        <f>Butunleme!Z7</f>
        <v xml:space="preserve"> </v>
      </c>
      <c r="L7" s="117"/>
      <c r="M7" s="117"/>
      <c r="N7" s="117"/>
      <c r="O7" s="118"/>
      <c r="P7" s="38" t="str">
        <f>IF(SUM(I7:J7)=0," ",(IF(K7=" ",AVERAGE(I7,J7),AVERAGE(I7,K7))))</f>
        <v xml:space="preserve"> </v>
      </c>
      <c r="Q7" s="39" t="str">
        <f>IF(P7=" "," ",IF(P7&gt;=85,5,IF(P7&gt;=70,4,IF(P7&gt;=60,3,IF(P7&gt;=50,2,IF(P7&gt;=0,1,0))))))</f>
        <v xml:space="preserve"> </v>
      </c>
      <c r="R7" s="39" t="str">
        <f>IF(P7=" "," ",IF(P7&gt;=90,"AA",IF(P7&gt;=80,"BA",IF(P7&gt;=75,"BB",IF(P7&gt;=70,"CB",IF(P7&gt;=60,"CC",IF(P7&gt;=50,"DC",IF(P7&gt;=40,"DD",IF(P7&gt;=30,"FD","FF")))))))))</f>
        <v xml:space="preserve"> </v>
      </c>
      <c r="S7" s="107" t="str">
        <f>IF(P7=" "," ",IF(P7&gt;=50,"BAŞARILI","BAŞARISIZ"))</f>
        <v xml:space="preserve"> </v>
      </c>
    </row>
    <row r="8" spans="1:19" ht="15" customHeight="1" x14ac:dyDescent="0.25">
      <c r="A8" s="35">
        <f>'S. Listesi'!E5</f>
        <v>2</v>
      </c>
      <c r="B8" s="36" t="str">
        <f>IF('S. Listesi'!F5=0," ",'S. Listesi'!F5)</f>
        <v xml:space="preserve"> </v>
      </c>
      <c r="C8" s="407" t="str">
        <f>IF('S. Listesi'!G5=0,"  ",'S. Listesi'!G5)</f>
        <v xml:space="preserve">  </v>
      </c>
      <c r="D8" s="407"/>
      <c r="E8" s="407"/>
      <c r="F8" s="407"/>
      <c r="G8" s="407"/>
      <c r="H8" s="407"/>
      <c r="I8" s="37" t="str">
        <f>Vize!Z8</f>
        <v xml:space="preserve"> </v>
      </c>
      <c r="J8" s="37" t="str">
        <f>Final!Z8</f>
        <v xml:space="preserve"> </v>
      </c>
      <c r="K8" s="37" t="str">
        <f>Butunleme!Z8</f>
        <v xml:space="preserve"> </v>
      </c>
      <c r="L8" s="117"/>
      <c r="M8" s="117"/>
      <c r="N8" s="117"/>
      <c r="O8" s="118"/>
      <c r="P8" s="38" t="str">
        <f t="shared" ref="P8:P13" si="0">IF(SUM(I8:J8)=0," ",(IF(K8=" ",AVERAGE(I8,J8),AVERAGE(I8,K8))))</f>
        <v xml:space="preserve"> </v>
      </c>
      <c r="Q8" s="39" t="str">
        <f t="shared" ref="Q8:Q44" si="1">IF(P8=" "," ",IF(P8&gt;=85,5,IF(P8&gt;=70,4,IF(P8&gt;=60,3,IF(P8&gt;=50,2,IF(P8&gt;=0,1,0))))))</f>
        <v xml:space="preserve"> </v>
      </c>
      <c r="R8" s="39" t="str">
        <f t="shared" ref="R8:R71" si="2">IF(P8=" "," ",IF(P8&gt;=90,"AA",IF(P8&gt;=80,"BA",IF(P8&gt;=75,"BB",IF(P8&gt;=70,"CB",IF(P8&gt;=60,"CC",IF(P8&gt;=50,"DC",IF(P8&gt;=40,"DD",IF(P8&gt;=30,"FD","FF")))))))))</f>
        <v xml:space="preserve"> </v>
      </c>
      <c r="S8" s="107" t="str">
        <f t="shared" ref="S8:S71" si="3">IF(P8=" "," ",IF(P8&gt;=50,"BAŞARILI","BAŞARISIZ"))</f>
        <v xml:space="preserve"> </v>
      </c>
    </row>
    <row r="9" spans="1:19" ht="15" customHeight="1" x14ac:dyDescent="0.25">
      <c r="A9" s="35">
        <f>'S. Listesi'!E6</f>
        <v>3</v>
      </c>
      <c r="B9" s="36" t="str">
        <f>IF('S. Listesi'!F6=0," ",'S. Listesi'!F6)</f>
        <v xml:space="preserve"> </v>
      </c>
      <c r="C9" s="407" t="str">
        <f>IF('S. Listesi'!G6=0,"  ",'S. Listesi'!G6)</f>
        <v xml:space="preserve">  </v>
      </c>
      <c r="D9" s="407"/>
      <c r="E9" s="407"/>
      <c r="F9" s="407"/>
      <c r="G9" s="407"/>
      <c r="H9" s="407"/>
      <c r="I9" s="37" t="str">
        <f>Vize!Z9</f>
        <v xml:space="preserve"> </v>
      </c>
      <c r="J9" s="37" t="str">
        <f>Final!Z9</f>
        <v xml:space="preserve"> </v>
      </c>
      <c r="K9" s="37" t="str">
        <f>Butunleme!Z9</f>
        <v xml:space="preserve"> </v>
      </c>
      <c r="L9" s="117"/>
      <c r="M9" s="117"/>
      <c r="N9" s="117"/>
      <c r="O9" s="118"/>
      <c r="P9" s="38" t="str">
        <f t="shared" si="0"/>
        <v xml:space="preserve"> </v>
      </c>
      <c r="Q9" s="39" t="str">
        <f t="shared" si="1"/>
        <v xml:space="preserve"> </v>
      </c>
      <c r="R9" s="39" t="str">
        <f t="shared" si="2"/>
        <v xml:space="preserve"> </v>
      </c>
      <c r="S9" s="107" t="str">
        <f t="shared" si="3"/>
        <v xml:space="preserve"> </v>
      </c>
    </row>
    <row r="10" spans="1:19" ht="15" customHeight="1" x14ac:dyDescent="0.25">
      <c r="A10" s="35">
        <f>'S. Listesi'!E7</f>
        <v>4</v>
      </c>
      <c r="B10" s="36" t="str">
        <f>IF('S. Listesi'!F7=0," ",'S. Listesi'!F7)</f>
        <v xml:space="preserve"> </v>
      </c>
      <c r="C10" s="407" t="str">
        <f>IF('S. Listesi'!G7=0,"  ",'S. Listesi'!G7)</f>
        <v xml:space="preserve">  </v>
      </c>
      <c r="D10" s="407"/>
      <c r="E10" s="407"/>
      <c r="F10" s="407"/>
      <c r="G10" s="407"/>
      <c r="H10" s="407"/>
      <c r="I10" s="37" t="str">
        <f>Vize!Z10</f>
        <v xml:space="preserve"> </v>
      </c>
      <c r="J10" s="37" t="str">
        <f>Final!Z10</f>
        <v xml:space="preserve"> </v>
      </c>
      <c r="K10" s="37" t="str">
        <f>Butunleme!Z10</f>
        <v xml:space="preserve"> </v>
      </c>
      <c r="L10" s="117"/>
      <c r="M10" s="117"/>
      <c r="N10" s="117"/>
      <c r="O10" s="118"/>
      <c r="P10" s="38" t="str">
        <f t="shared" si="0"/>
        <v xml:space="preserve"> </v>
      </c>
      <c r="Q10" s="39" t="str">
        <f t="shared" si="1"/>
        <v xml:space="preserve"> </v>
      </c>
      <c r="R10" s="39" t="str">
        <f t="shared" si="2"/>
        <v xml:space="preserve"> </v>
      </c>
      <c r="S10" s="107" t="str">
        <f t="shared" si="3"/>
        <v xml:space="preserve"> </v>
      </c>
    </row>
    <row r="11" spans="1:19" ht="15" customHeight="1" x14ac:dyDescent="0.25">
      <c r="A11" s="35">
        <f>'S. Listesi'!E8</f>
        <v>5</v>
      </c>
      <c r="B11" s="36" t="str">
        <f>IF('S. Listesi'!F8=0," ",'S. Listesi'!F8)</f>
        <v xml:space="preserve"> </v>
      </c>
      <c r="C11" s="407" t="str">
        <f>IF('S. Listesi'!G8=0,"  ",'S. Listesi'!G8)</f>
        <v xml:space="preserve">  </v>
      </c>
      <c r="D11" s="407"/>
      <c r="E11" s="407"/>
      <c r="F11" s="407"/>
      <c r="G11" s="407"/>
      <c r="H11" s="407"/>
      <c r="I11" s="37" t="str">
        <f>Vize!Z11</f>
        <v xml:space="preserve"> </v>
      </c>
      <c r="J11" s="37" t="str">
        <f>Final!Z11</f>
        <v xml:space="preserve"> </v>
      </c>
      <c r="K11" s="37" t="str">
        <f>Butunleme!Z11</f>
        <v xml:space="preserve"> </v>
      </c>
      <c r="L11" s="117"/>
      <c r="M11" s="117"/>
      <c r="N11" s="117"/>
      <c r="O11" s="118"/>
      <c r="P11" s="38" t="str">
        <f t="shared" si="0"/>
        <v xml:space="preserve"> </v>
      </c>
      <c r="Q11" s="39" t="str">
        <f t="shared" si="1"/>
        <v xml:space="preserve"> </v>
      </c>
      <c r="R11" s="39" t="str">
        <f t="shared" si="2"/>
        <v xml:space="preserve"> </v>
      </c>
      <c r="S11" s="107" t="str">
        <f t="shared" si="3"/>
        <v xml:space="preserve"> </v>
      </c>
    </row>
    <row r="12" spans="1:19" ht="15" customHeight="1" x14ac:dyDescent="0.25">
      <c r="A12" s="35">
        <f>'S. Listesi'!E9</f>
        <v>6</v>
      </c>
      <c r="B12" s="36" t="str">
        <f>IF('S. Listesi'!F9=0," ",'S. Listesi'!F9)</f>
        <v xml:space="preserve"> </v>
      </c>
      <c r="C12" s="407" t="str">
        <f>IF('S. Listesi'!G9=0,"  ",'S. Listesi'!G9)</f>
        <v xml:space="preserve">  </v>
      </c>
      <c r="D12" s="407"/>
      <c r="E12" s="407"/>
      <c r="F12" s="407"/>
      <c r="G12" s="407"/>
      <c r="H12" s="407"/>
      <c r="I12" s="37" t="str">
        <f>Vize!Z12</f>
        <v xml:space="preserve"> </v>
      </c>
      <c r="J12" s="37" t="str">
        <f>Final!Z12</f>
        <v xml:space="preserve"> </v>
      </c>
      <c r="K12" s="37" t="str">
        <f>Butunleme!Z12</f>
        <v xml:space="preserve"> </v>
      </c>
      <c r="L12" s="117"/>
      <c r="M12" s="117"/>
      <c r="N12" s="117"/>
      <c r="O12" s="118"/>
      <c r="P12" s="38" t="str">
        <f t="shared" si="0"/>
        <v xml:space="preserve"> </v>
      </c>
      <c r="Q12" s="39" t="str">
        <f t="shared" si="1"/>
        <v xml:space="preserve"> </v>
      </c>
      <c r="R12" s="39" t="str">
        <f t="shared" si="2"/>
        <v xml:space="preserve"> </v>
      </c>
      <c r="S12" s="107" t="str">
        <f t="shared" si="3"/>
        <v xml:space="preserve"> </v>
      </c>
    </row>
    <row r="13" spans="1:19" ht="15" customHeight="1" x14ac:dyDescent="0.25">
      <c r="A13" s="35">
        <f>'S. Listesi'!E10</f>
        <v>7</v>
      </c>
      <c r="B13" s="36" t="str">
        <f>IF('S. Listesi'!F10=0," ",'S. Listesi'!F10)</f>
        <v xml:space="preserve"> </v>
      </c>
      <c r="C13" s="407" t="str">
        <f>IF('S. Listesi'!G10=0,"  ",'S. Listesi'!G10)</f>
        <v xml:space="preserve">  </v>
      </c>
      <c r="D13" s="407"/>
      <c r="E13" s="407"/>
      <c r="F13" s="407"/>
      <c r="G13" s="407"/>
      <c r="H13" s="407"/>
      <c r="I13" s="37" t="str">
        <f>Vize!Z13</f>
        <v xml:space="preserve"> </v>
      </c>
      <c r="J13" s="37" t="str">
        <f>Final!Z13</f>
        <v xml:space="preserve"> </v>
      </c>
      <c r="K13" s="37" t="str">
        <f>Butunleme!Z13</f>
        <v xml:space="preserve"> </v>
      </c>
      <c r="L13" s="117"/>
      <c r="M13" s="117"/>
      <c r="N13" s="117"/>
      <c r="O13" s="118"/>
      <c r="P13" s="38" t="str">
        <f t="shared" si="0"/>
        <v xml:space="preserve"> </v>
      </c>
      <c r="Q13" s="39" t="str">
        <f t="shared" si="1"/>
        <v xml:space="preserve"> </v>
      </c>
      <c r="R13" s="39" t="str">
        <f t="shared" si="2"/>
        <v xml:space="preserve"> </v>
      </c>
      <c r="S13" s="107" t="str">
        <f t="shared" si="3"/>
        <v xml:space="preserve"> </v>
      </c>
    </row>
    <row r="14" spans="1:19" ht="15" customHeight="1" x14ac:dyDescent="0.25">
      <c r="A14" s="35">
        <f>'S. Listesi'!E11</f>
        <v>8</v>
      </c>
      <c r="B14" s="36" t="str">
        <f>IF('S. Listesi'!F11=0," ",'S. Listesi'!F11)</f>
        <v xml:space="preserve"> </v>
      </c>
      <c r="C14" s="407" t="str">
        <f>IF('S. Listesi'!G11=0,"  ",'S. Listesi'!G11)</f>
        <v xml:space="preserve">  </v>
      </c>
      <c r="D14" s="407"/>
      <c r="E14" s="407"/>
      <c r="F14" s="407"/>
      <c r="G14" s="407"/>
      <c r="H14" s="407"/>
      <c r="I14" s="37" t="str">
        <f>Vize!Z14</f>
        <v xml:space="preserve"> </v>
      </c>
      <c r="J14" s="37" t="str">
        <f>Final!Z14</f>
        <v xml:space="preserve"> </v>
      </c>
      <c r="K14" s="37" t="str">
        <f>Butunleme!Z14</f>
        <v xml:space="preserve"> </v>
      </c>
      <c r="L14" s="117"/>
      <c r="M14" s="117"/>
      <c r="N14" s="117"/>
      <c r="O14" s="118"/>
      <c r="P14" s="38" t="str">
        <f t="shared" ref="P14:P71" si="4">IF(SUM(I14:J14)=0," ",(IF(K14=" ",AVERAGE(I14,J14),AVERAGE(I14,K14))))</f>
        <v xml:space="preserve"> </v>
      </c>
      <c r="Q14" s="39" t="str">
        <f t="shared" si="1"/>
        <v xml:space="preserve"> </v>
      </c>
      <c r="R14" s="39" t="str">
        <f t="shared" si="2"/>
        <v xml:space="preserve"> </v>
      </c>
      <c r="S14" s="107" t="str">
        <f t="shared" si="3"/>
        <v xml:space="preserve"> </v>
      </c>
    </row>
    <row r="15" spans="1:19" ht="15" customHeight="1" x14ac:dyDescent="0.25">
      <c r="A15" s="35">
        <f>'S. Listesi'!E12</f>
        <v>9</v>
      </c>
      <c r="B15" s="36" t="str">
        <f>IF('S. Listesi'!F12=0," ",'S. Listesi'!F12)</f>
        <v xml:space="preserve"> </v>
      </c>
      <c r="C15" s="407" t="str">
        <f>IF('S. Listesi'!G12=0,"  ",'S. Listesi'!G12)</f>
        <v xml:space="preserve">  </v>
      </c>
      <c r="D15" s="407"/>
      <c r="E15" s="407"/>
      <c r="F15" s="407"/>
      <c r="G15" s="407"/>
      <c r="H15" s="407"/>
      <c r="I15" s="37" t="str">
        <f>Vize!Z15</f>
        <v xml:space="preserve"> </v>
      </c>
      <c r="J15" s="37" t="str">
        <f>Final!Z15</f>
        <v xml:space="preserve"> </v>
      </c>
      <c r="K15" s="37" t="str">
        <f>Butunleme!Z15</f>
        <v xml:space="preserve"> </v>
      </c>
      <c r="L15" s="117"/>
      <c r="M15" s="117"/>
      <c r="N15" s="117"/>
      <c r="O15" s="118"/>
      <c r="P15" s="38" t="str">
        <f t="shared" si="4"/>
        <v xml:space="preserve"> </v>
      </c>
      <c r="Q15" s="39" t="str">
        <f t="shared" si="1"/>
        <v xml:space="preserve"> </v>
      </c>
      <c r="R15" s="39" t="str">
        <f t="shared" si="2"/>
        <v xml:space="preserve"> </v>
      </c>
      <c r="S15" s="107" t="str">
        <f t="shared" si="3"/>
        <v xml:space="preserve"> </v>
      </c>
    </row>
    <row r="16" spans="1:19" ht="15" customHeight="1" x14ac:dyDescent="0.25">
      <c r="A16" s="35">
        <f>'S. Listesi'!E13</f>
        <v>10</v>
      </c>
      <c r="B16" s="36" t="str">
        <f>IF('S. Listesi'!F13=0," ",'S. Listesi'!F13)</f>
        <v xml:space="preserve"> </v>
      </c>
      <c r="C16" s="407" t="str">
        <f>IF('S. Listesi'!G13=0,"  ",'S. Listesi'!G13)</f>
        <v xml:space="preserve">  </v>
      </c>
      <c r="D16" s="407"/>
      <c r="E16" s="407"/>
      <c r="F16" s="407"/>
      <c r="G16" s="407"/>
      <c r="H16" s="407"/>
      <c r="I16" s="37" t="str">
        <f>Vize!Z16</f>
        <v xml:space="preserve"> </v>
      </c>
      <c r="J16" s="37" t="str">
        <f>Final!Z16</f>
        <v xml:space="preserve"> </v>
      </c>
      <c r="K16" s="37" t="str">
        <f>Butunleme!Z16</f>
        <v xml:space="preserve"> </v>
      </c>
      <c r="L16" s="117"/>
      <c r="M16" s="117"/>
      <c r="N16" s="117"/>
      <c r="O16" s="118"/>
      <c r="P16" s="38" t="str">
        <f t="shared" si="4"/>
        <v xml:space="preserve"> </v>
      </c>
      <c r="Q16" s="39" t="str">
        <f t="shared" si="1"/>
        <v xml:space="preserve"> </v>
      </c>
      <c r="R16" s="39" t="str">
        <f t="shared" si="2"/>
        <v xml:space="preserve"> </v>
      </c>
      <c r="S16" s="107" t="str">
        <f t="shared" si="3"/>
        <v xml:space="preserve"> </v>
      </c>
    </row>
    <row r="17" spans="1:19" ht="15" customHeight="1" x14ac:dyDescent="0.25">
      <c r="A17" s="35">
        <f>'S. Listesi'!E14</f>
        <v>11</v>
      </c>
      <c r="B17" s="36" t="str">
        <f>IF('S. Listesi'!F14=0," ",'S. Listesi'!F14)</f>
        <v xml:space="preserve"> </v>
      </c>
      <c r="C17" s="407" t="str">
        <f>IF('S. Listesi'!G14=0,"  ",'S. Listesi'!G14)</f>
        <v xml:space="preserve">  </v>
      </c>
      <c r="D17" s="407"/>
      <c r="E17" s="407"/>
      <c r="F17" s="407"/>
      <c r="G17" s="407"/>
      <c r="H17" s="407"/>
      <c r="I17" s="37" t="str">
        <f>Vize!Z17</f>
        <v xml:space="preserve"> </v>
      </c>
      <c r="J17" s="37" t="str">
        <f>Final!Z17</f>
        <v xml:space="preserve"> </v>
      </c>
      <c r="K17" s="37" t="str">
        <f>Butunleme!Z17</f>
        <v xml:space="preserve"> </v>
      </c>
      <c r="L17" s="117"/>
      <c r="M17" s="117"/>
      <c r="N17" s="117"/>
      <c r="O17" s="118"/>
      <c r="P17" s="38" t="str">
        <f t="shared" si="4"/>
        <v xml:space="preserve"> </v>
      </c>
      <c r="Q17" s="39" t="str">
        <f t="shared" si="1"/>
        <v xml:space="preserve"> </v>
      </c>
      <c r="R17" s="39" t="str">
        <f t="shared" si="2"/>
        <v xml:space="preserve"> </v>
      </c>
      <c r="S17" s="107" t="str">
        <f t="shared" si="3"/>
        <v xml:space="preserve"> </v>
      </c>
    </row>
    <row r="18" spans="1:19" ht="15" customHeight="1" x14ac:dyDescent="0.25">
      <c r="A18" s="35">
        <f>'S. Listesi'!E15</f>
        <v>12</v>
      </c>
      <c r="B18" s="36" t="str">
        <f>IF('S. Listesi'!F15=0," ",'S. Listesi'!F15)</f>
        <v xml:space="preserve"> </v>
      </c>
      <c r="C18" s="407" t="str">
        <f>IF('S. Listesi'!G15=0,"  ",'S. Listesi'!G15)</f>
        <v xml:space="preserve">  </v>
      </c>
      <c r="D18" s="407"/>
      <c r="E18" s="407"/>
      <c r="F18" s="407"/>
      <c r="G18" s="407"/>
      <c r="H18" s="407"/>
      <c r="I18" s="37" t="str">
        <f>Vize!Z18</f>
        <v xml:space="preserve"> </v>
      </c>
      <c r="J18" s="37" t="str">
        <f>Final!Z18</f>
        <v xml:space="preserve"> </v>
      </c>
      <c r="K18" s="37" t="str">
        <f>Butunleme!Z18</f>
        <v xml:space="preserve"> </v>
      </c>
      <c r="L18" s="117"/>
      <c r="M18" s="117"/>
      <c r="N18" s="117"/>
      <c r="O18" s="118"/>
      <c r="P18" s="38" t="str">
        <f t="shared" si="4"/>
        <v xml:space="preserve"> </v>
      </c>
      <c r="Q18" s="39" t="str">
        <f t="shared" si="1"/>
        <v xml:space="preserve"> </v>
      </c>
      <c r="R18" s="39" t="str">
        <f t="shared" si="2"/>
        <v xml:space="preserve"> </v>
      </c>
      <c r="S18" s="107" t="str">
        <f t="shared" si="3"/>
        <v xml:space="preserve"> </v>
      </c>
    </row>
    <row r="19" spans="1:19" ht="15" customHeight="1" x14ac:dyDescent="0.25">
      <c r="A19" s="35">
        <f>'S. Listesi'!E16</f>
        <v>13</v>
      </c>
      <c r="B19" s="36" t="str">
        <f>IF('S. Listesi'!F16=0," ",'S. Listesi'!F16)</f>
        <v xml:space="preserve"> </v>
      </c>
      <c r="C19" s="407" t="str">
        <f>IF('S. Listesi'!G16=0,"  ",'S. Listesi'!G16)</f>
        <v xml:space="preserve">  </v>
      </c>
      <c r="D19" s="407"/>
      <c r="E19" s="407"/>
      <c r="F19" s="407"/>
      <c r="G19" s="407"/>
      <c r="H19" s="407"/>
      <c r="I19" s="37" t="str">
        <f>Vize!Z19</f>
        <v xml:space="preserve"> </v>
      </c>
      <c r="J19" s="37" t="str">
        <f>Final!Z19</f>
        <v xml:space="preserve"> </v>
      </c>
      <c r="K19" s="37" t="str">
        <f>Butunleme!Z19</f>
        <v xml:space="preserve"> </v>
      </c>
      <c r="L19" s="117"/>
      <c r="M19" s="117"/>
      <c r="N19" s="117"/>
      <c r="O19" s="118"/>
      <c r="P19" s="38" t="str">
        <f t="shared" si="4"/>
        <v xml:space="preserve"> </v>
      </c>
      <c r="Q19" s="39" t="str">
        <f t="shared" si="1"/>
        <v xml:space="preserve"> </v>
      </c>
      <c r="R19" s="39" t="str">
        <f t="shared" si="2"/>
        <v xml:space="preserve"> </v>
      </c>
      <c r="S19" s="107" t="str">
        <f t="shared" si="3"/>
        <v xml:space="preserve"> </v>
      </c>
    </row>
    <row r="20" spans="1:19" ht="15" customHeight="1" x14ac:dyDescent="0.25">
      <c r="A20" s="35">
        <f>'S. Listesi'!E17</f>
        <v>14</v>
      </c>
      <c r="B20" s="36" t="str">
        <f>IF('S. Listesi'!F17=0," ",'S. Listesi'!F17)</f>
        <v xml:space="preserve"> </v>
      </c>
      <c r="C20" s="407" t="str">
        <f>IF('S. Listesi'!G17=0,"  ",'S. Listesi'!G17)</f>
        <v xml:space="preserve">  </v>
      </c>
      <c r="D20" s="407"/>
      <c r="E20" s="407"/>
      <c r="F20" s="407"/>
      <c r="G20" s="407"/>
      <c r="H20" s="407"/>
      <c r="I20" s="37" t="str">
        <f>Vize!Z20</f>
        <v xml:space="preserve"> </v>
      </c>
      <c r="J20" s="37" t="str">
        <f>Final!Z20</f>
        <v xml:space="preserve"> </v>
      </c>
      <c r="K20" s="37" t="str">
        <f>Butunleme!Z20</f>
        <v xml:space="preserve"> </v>
      </c>
      <c r="L20" s="117"/>
      <c r="M20" s="117"/>
      <c r="N20" s="117"/>
      <c r="O20" s="118"/>
      <c r="P20" s="38" t="str">
        <f t="shared" si="4"/>
        <v xml:space="preserve"> </v>
      </c>
      <c r="Q20" s="39" t="str">
        <f t="shared" si="1"/>
        <v xml:space="preserve"> </v>
      </c>
      <c r="R20" s="39" t="str">
        <f t="shared" si="2"/>
        <v xml:space="preserve"> </v>
      </c>
      <c r="S20" s="107" t="str">
        <f t="shared" si="3"/>
        <v xml:space="preserve"> </v>
      </c>
    </row>
    <row r="21" spans="1:19" ht="15" customHeight="1" x14ac:dyDescent="0.25">
      <c r="A21" s="35">
        <f>'S. Listesi'!E18</f>
        <v>15</v>
      </c>
      <c r="B21" s="36" t="str">
        <f>IF('S. Listesi'!F18=0," ",'S. Listesi'!F18)</f>
        <v xml:space="preserve"> </v>
      </c>
      <c r="C21" s="407" t="str">
        <f>IF('S. Listesi'!G18=0,"  ",'S. Listesi'!G18)</f>
        <v xml:space="preserve">  </v>
      </c>
      <c r="D21" s="407"/>
      <c r="E21" s="407"/>
      <c r="F21" s="407"/>
      <c r="G21" s="407"/>
      <c r="H21" s="407"/>
      <c r="I21" s="37" t="str">
        <f>Vize!Z21</f>
        <v xml:space="preserve"> </v>
      </c>
      <c r="J21" s="37" t="str">
        <f>Final!Z21</f>
        <v xml:space="preserve"> </v>
      </c>
      <c r="K21" s="37" t="str">
        <f>Butunleme!Z21</f>
        <v xml:space="preserve"> </v>
      </c>
      <c r="L21" s="117"/>
      <c r="M21" s="117"/>
      <c r="N21" s="117"/>
      <c r="O21" s="118"/>
      <c r="P21" s="38" t="str">
        <f t="shared" si="4"/>
        <v xml:space="preserve"> </v>
      </c>
      <c r="Q21" s="39" t="str">
        <f t="shared" si="1"/>
        <v xml:space="preserve"> </v>
      </c>
      <c r="R21" s="39" t="str">
        <f t="shared" si="2"/>
        <v xml:space="preserve"> </v>
      </c>
      <c r="S21" s="107" t="str">
        <f t="shared" si="3"/>
        <v xml:space="preserve"> </v>
      </c>
    </row>
    <row r="22" spans="1:19" ht="15" customHeight="1" x14ac:dyDescent="0.25">
      <c r="A22" s="35">
        <f>'S. Listesi'!E19</f>
        <v>16</v>
      </c>
      <c r="B22" s="36" t="str">
        <f>IF('S. Listesi'!F19=0," ",'S. Listesi'!F19)</f>
        <v xml:space="preserve"> </v>
      </c>
      <c r="C22" s="407" t="str">
        <f>IF('S. Listesi'!G19=0,"  ",'S. Listesi'!G19)</f>
        <v xml:space="preserve">  </v>
      </c>
      <c r="D22" s="407"/>
      <c r="E22" s="407"/>
      <c r="F22" s="407"/>
      <c r="G22" s="407"/>
      <c r="H22" s="407"/>
      <c r="I22" s="37" t="str">
        <f>Vize!Z22</f>
        <v xml:space="preserve"> </v>
      </c>
      <c r="J22" s="37" t="str">
        <f>Final!Z22</f>
        <v xml:space="preserve"> </v>
      </c>
      <c r="K22" s="37" t="str">
        <f>Butunleme!Z22</f>
        <v xml:space="preserve"> </v>
      </c>
      <c r="L22" s="117"/>
      <c r="M22" s="117"/>
      <c r="N22" s="117"/>
      <c r="O22" s="118"/>
      <c r="P22" s="38" t="str">
        <f t="shared" si="4"/>
        <v xml:space="preserve"> </v>
      </c>
      <c r="Q22" s="39" t="str">
        <f t="shared" si="1"/>
        <v xml:space="preserve"> </v>
      </c>
      <c r="R22" s="39" t="str">
        <f t="shared" si="2"/>
        <v xml:space="preserve"> </v>
      </c>
      <c r="S22" s="107" t="str">
        <f t="shared" si="3"/>
        <v xml:space="preserve"> </v>
      </c>
    </row>
    <row r="23" spans="1:19" ht="15" customHeight="1" x14ac:dyDescent="0.25">
      <c r="A23" s="35">
        <f>'S. Listesi'!E20</f>
        <v>17</v>
      </c>
      <c r="B23" s="36" t="str">
        <f>IF('S. Listesi'!F20=0," ",'S. Listesi'!F20)</f>
        <v xml:space="preserve"> </v>
      </c>
      <c r="C23" s="407" t="str">
        <f>IF('S. Listesi'!G20=0,"  ",'S. Listesi'!G20)</f>
        <v xml:space="preserve">  </v>
      </c>
      <c r="D23" s="407"/>
      <c r="E23" s="407"/>
      <c r="F23" s="407"/>
      <c r="G23" s="407"/>
      <c r="H23" s="407"/>
      <c r="I23" s="37" t="str">
        <f>Vize!Z23</f>
        <v xml:space="preserve"> </v>
      </c>
      <c r="J23" s="37" t="str">
        <f>Final!Z23</f>
        <v xml:space="preserve"> </v>
      </c>
      <c r="K23" s="37" t="str">
        <f>Butunleme!Z23</f>
        <v xml:space="preserve"> </v>
      </c>
      <c r="L23" s="117"/>
      <c r="M23" s="117"/>
      <c r="N23" s="117"/>
      <c r="O23" s="118"/>
      <c r="P23" s="38" t="str">
        <f t="shared" si="4"/>
        <v xml:space="preserve"> </v>
      </c>
      <c r="Q23" s="39" t="str">
        <f t="shared" si="1"/>
        <v xml:space="preserve"> </v>
      </c>
      <c r="R23" s="39" t="str">
        <f t="shared" si="2"/>
        <v xml:space="preserve"> </v>
      </c>
      <c r="S23" s="107" t="str">
        <f t="shared" si="3"/>
        <v xml:space="preserve"> </v>
      </c>
    </row>
    <row r="24" spans="1:19" ht="15" customHeight="1" x14ac:dyDescent="0.25">
      <c r="A24" s="35">
        <f>'S. Listesi'!E21</f>
        <v>18</v>
      </c>
      <c r="B24" s="36" t="str">
        <f>IF('S. Listesi'!F21=0," ",'S. Listesi'!F21)</f>
        <v xml:space="preserve"> </v>
      </c>
      <c r="C24" s="407" t="str">
        <f>IF('S. Listesi'!G21=0,"  ",'S. Listesi'!G21)</f>
        <v xml:space="preserve">  </v>
      </c>
      <c r="D24" s="407"/>
      <c r="E24" s="407"/>
      <c r="F24" s="407"/>
      <c r="G24" s="407"/>
      <c r="H24" s="407"/>
      <c r="I24" s="37" t="str">
        <f>Vize!Z24</f>
        <v xml:space="preserve"> </v>
      </c>
      <c r="J24" s="37" t="str">
        <f>Final!Z24</f>
        <v xml:space="preserve"> </v>
      </c>
      <c r="K24" s="37" t="str">
        <f>Butunleme!Z24</f>
        <v xml:space="preserve"> </v>
      </c>
      <c r="L24" s="117"/>
      <c r="M24" s="117"/>
      <c r="N24" s="117"/>
      <c r="O24" s="118"/>
      <c r="P24" s="38" t="str">
        <f t="shared" si="4"/>
        <v xml:space="preserve"> </v>
      </c>
      <c r="Q24" s="39" t="str">
        <f t="shared" si="1"/>
        <v xml:space="preserve"> </v>
      </c>
      <c r="R24" s="39" t="str">
        <f t="shared" si="2"/>
        <v xml:space="preserve"> </v>
      </c>
      <c r="S24" s="107" t="str">
        <f t="shared" si="3"/>
        <v xml:space="preserve"> </v>
      </c>
    </row>
    <row r="25" spans="1:19" ht="15" customHeight="1" x14ac:dyDescent="0.25">
      <c r="A25" s="35">
        <f>'S. Listesi'!E22</f>
        <v>19</v>
      </c>
      <c r="B25" s="36" t="str">
        <f>IF('S. Listesi'!F22=0," ",'S. Listesi'!F22)</f>
        <v xml:space="preserve"> </v>
      </c>
      <c r="C25" s="407" t="str">
        <f>IF('S. Listesi'!G22=0,"  ",'S. Listesi'!G22)</f>
        <v xml:space="preserve">  </v>
      </c>
      <c r="D25" s="407"/>
      <c r="E25" s="407"/>
      <c r="F25" s="407"/>
      <c r="G25" s="407"/>
      <c r="H25" s="407"/>
      <c r="I25" s="37" t="str">
        <f>Vize!Z25</f>
        <v xml:space="preserve"> </v>
      </c>
      <c r="J25" s="37" t="str">
        <f>Final!Z25</f>
        <v xml:space="preserve"> </v>
      </c>
      <c r="K25" s="37" t="str">
        <f>Butunleme!Z25</f>
        <v xml:space="preserve"> </v>
      </c>
      <c r="L25" s="117"/>
      <c r="M25" s="117"/>
      <c r="N25" s="117"/>
      <c r="O25" s="118"/>
      <c r="P25" s="38" t="str">
        <f t="shared" si="4"/>
        <v xml:space="preserve"> </v>
      </c>
      <c r="Q25" s="39" t="str">
        <f t="shared" si="1"/>
        <v xml:space="preserve"> </v>
      </c>
      <c r="R25" s="39" t="str">
        <f t="shared" si="2"/>
        <v xml:space="preserve"> </v>
      </c>
      <c r="S25" s="107" t="str">
        <f t="shared" si="3"/>
        <v xml:space="preserve"> </v>
      </c>
    </row>
    <row r="26" spans="1:19" ht="15" customHeight="1" x14ac:dyDescent="0.25">
      <c r="A26" s="35">
        <f>'S. Listesi'!E23</f>
        <v>20</v>
      </c>
      <c r="B26" s="36" t="str">
        <f>IF('S. Listesi'!F23=0," ",'S. Listesi'!F23)</f>
        <v xml:space="preserve"> </v>
      </c>
      <c r="C26" s="407" t="str">
        <f>IF('S. Listesi'!G23=0,"  ",'S. Listesi'!G23)</f>
        <v xml:space="preserve">  </v>
      </c>
      <c r="D26" s="407"/>
      <c r="E26" s="407"/>
      <c r="F26" s="407"/>
      <c r="G26" s="407"/>
      <c r="H26" s="407"/>
      <c r="I26" s="37" t="str">
        <f>Vize!Z26</f>
        <v xml:space="preserve"> </v>
      </c>
      <c r="J26" s="37" t="str">
        <f>Final!Z26</f>
        <v xml:space="preserve"> </v>
      </c>
      <c r="K26" s="37" t="str">
        <f>Butunleme!Z26</f>
        <v xml:space="preserve"> </v>
      </c>
      <c r="L26" s="117"/>
      <c r="M26" s="117"/>
      <c r="N26" s="117"/>
      <c r="O26" s="118"/>
      <c r="P26" s="38" t="str">
        <f t="shared" si="4"/>
        <v xml:space="preserve"> </v>
      </c>
      <c r="Q26" s="39" t="str">
        <f t="shared" si="1"/>
        <v xml:space="preserve"> </v>
      </c>
      <c r="R26" s="39" t="str">
        <f t="shared" si="2"/>
        <v xml:space="preserve"> </v>
      </c>
      <c r="S26" s="107" t="str">
        <f t="shared" si="3"/>
        <v xml:space="preserve"> </v>
      </c>
    </row>
    <row r="27" spans="1:19" ht="15" customHeight="1" x14ac:dyDescent="0.25">
      <c r="A27" s="35">
        <f>'S. Listesi'!E24</f>
        <v>21</v>
      </c>
      <c r="B27" s="36" t="str">
        <f>IF('S. Listesi'!F24=0," ",'S. Listesi'!F24)</f>
        <v xml:space="preserve"> </v>
      </c>
      <c r="C27" s="407" t="str">
        <f>IF('S. Listesi'!G24=0,"  ",'S. Listesi'!G24)</f>
        <v xml:space="preserve">  </v>
      </c>
      <c r="D27" s="407"/>
      <c r="E27" s="407"/>
      <c r="F27" s="407"/>
      <c r="G27" s="407"/>
      <c r="H27" s="407"/>
      <c r="I27" s="37" t="str">
        <f>Vize!Z27</f>
        <v xml:space="preserve"> </v>
      </c>
      <c r="J27" s="37" t="str">
        <f>Final!Z27</f>
        <v xml:space="preserve"> </v>
      </c>
      <c r="K27" s="37" t="str">
        <f>Butunleme!Z27</f>
        <v xml:space="preserve"> </v>
      </c>
      <c r="L27" s="117"/>
      <c r="M27" s="117"/>
      <c r="N27" s="117"/>
      <c r="O27" s="118"/>
      <c r="P27" s="38" t="str">
        <f t="shared" si="4"/>
        <v xml:space="preserve"> </v>
      </c>
      <c r="Q27" s="39" t="str">
        <f t="shared" si="1"/>
        <v xml:space="preserve"> </v>
      </c>
      <c r="R27" s="39" t="str">
        <f t="shared" si="2"/>
        <v xml:space="preserve"> </v>
      </c>
      <c r="S27" s="107" t="str">
        <f t="shared" si="3"/>
        <v xml:space="preserve"> </v>
      </c>
    </row>
    <row r="28" spans="1:19" ht="15" customHeight="1" x14ac:dyDescent="0.25">
      <c r="A28" s="35">
        <f>'S. Listesi'!E25</f>
        <v>22</v>
      </c>
      <c r="B28" s="36" t="str">
        <f>IF('S. Listesi'!F25=0," ",'S. Listesi'!F25)</f>
        <v xml:space="preserve"> </v>
      </c>
      <c r="C28" s="407" t="str">
        <f>IF('S. Listesi'!G25=0,"  ",'S. Listesi'!G25)</f>
        <v xml:space="preserve">  </v>
      </c>
      <c r="D28" s="407"/>
      <c r="E28" s="407"/>
      <c r="F28" s="407"/>
      <c r="G28" s="407"/>
      <c r="H28" s="407"/>
      <c r="I28" s="37" t="str">
        <f>Vize!Z28</f>
        <v xml:space="preserve"> </v>
      </c>
      <c r="J28" s="37" t="str">
        <f>Final!Z28</f>
        <v xml:space="preserve"> </v>
      </c>
      <c r="K28" s="37" t="str">
        <f>Butunleme!Z28</f>
        <v xml:space="preserve"> </v>
      </c>
      <c r="L28" s="117"/>
      <c r="M28" s="117"/>
      <c r="N28" s="117"/>
      <c r="O28" s="118"/>
      <c r="P28" s="38" t="str">
        <f t="shared" si="4"/>
        <v xml:space="preserve"> </v>
      </c>
      <c r="Q28" s="39" t="str">
        <f t="shared" si="1"/>
        <v xml:space="preserve"> </v>
      </c>
      <c r="R28" s="39" t="str">
        <f t="shared" si="2"/>
        <v xml:space="preserve"> </v>
      </c>
      <c r="S28" s="107" t="str">
        <f t="shared" si="3"/>
        <v xml:space="preserve"> </v>
      </c>
    </row>
    <row r="29" spans="1:19" ht="15" customHeight="1" x14ac:dyDescent="0.25">
      <c r="A29" s="35">
        <f>'S. Listesi'!E26</f>
        <v>23</v>
      </c>
      <c r="B29" s="36" t="str">
        <f>IF('S. Listesi'!F26=0," ",'S. Listesi'!F26)</f>
        <v xml:space="preserve"> </v>
      </c>
      <c r="C29" s="445" t="str">
        <f>IF('S. Listesi'!G26=0,"  ",'S. Listesi'!G26)</f>
        <v xml:space="preserve">  </v>
      </c>
      <c r="D29" s="446"/>
      <c r="E29" s="446"/>
      <c r="F29" s="446"/>
      <c r="G29" s="446"/>
      <c r="H29" s="446"/>
      <c r="I29" s="37" t="str">
        <f>Vize!Z29</f>
        <v xml:space="preserve"> </v>
      </c>
      <c r="J29" s="37" t="str">
        <f>Final!Z29</f>
        <v xml:space="preserve"> </v>
      </c>
      <c r="K29" s="37" t="str">
        <f>Butunleme!Z29</f>
        <v xml:space="preserve"> </v>
      </c>
      <c r="L29" s="117"/>
      <c r="M29" s="117"/>
      <c r="N29" s="117"/>
      <c r="O29" s="118"/>
      <c r="P29" s="38" t="str">
        <f t="shared" si="4"/>
        <v xml:space="preserve"> </v>
      </c>
      <c r="Q29" s="39" t="str">
        <f t="shared" si="1"/>
        <v xml:space="preserve"> </v>
      </c>
      <c r="R29" s="39" t="str">
        <f t="shared" si="2"/>
        <v xml:space="preserve"> </v>
      </c>
      <c r="S29" s="107" t="str">
        <f t="shared" si="3"/>
        <v xml:space="preserve"> </v>
      </c>
    </row>
    <row r="30" spans="1:19" ht="15" customHeight="1" x14ac:dyDescent="0.25">
      <c r="A30" s="35" t="str">
        <f>'S. Listesi'!E27</f>
        <v xml:space="preserve"> </v>
      </c>
      <c r="B30" s="36" t="str">
        <f>IF('S. Listesi'!F27=0," ",'S. Listesi'!F27)</f>
        <v xml:space="preserve"> </v>
      </c>
      <c r="C30" s="445" t="str">
        <f>IF('S. Listesi'!G27=0,"  ",'S. Listesi'!G27)</f>
        <v xml:space="preserve">  </v>
      </c>
      <c r="D30" s="446"/>
      <c r="E30" s="446"/>
      <c r="F30" s="446"/>
      <c r="G30" s="446"/>
      <c r="H30" s="446"/>
      <c r="I30" s="37" t="str">
        <f>Vize!Z30</f>
        <v xml:space="preserve"> </v>
      </c>
      <c r="J30" s="37" t="str">
        <f>Final!Z30</f>
        <v xml:space="preserve"> </v>
      </c>
      <c r="K30" s="37" t="str">
        <f>Butunleme!Z30</f>
        <v xml:space="preserve"> </v>
      </c>
      <c r="L30" s="117"/>
      <c r="M30" s="117"/>
      <c r="N30" s="117"/>
      <c r="O30" s="118"/>
      <c r="P30" s="38" t="str">
        <f t="shared" si="4"/>
        <v xml:space="preserve"> </v>
      </c>
      <c r="Q30" s="39" t="str">
        <f t="shared" si="1"/>
        <v xml:space="preserve"> </v>
      </c>
      <c r="R30" s="39" t="str">
        <f t="shared" si="2"/>
        <v xml:space="preserve"> </v>
      </c>
      <c r="S30" s="107" t="str">
        <f t="shared" si="3"/>
        <v xml:space="preserve"> </v>
      </c>
    </row>
    <row r="31" spans="1:19" ht="15" customHeight="1" x14ac:dyDescent="0.25">
      <c r="A31" s="35" t="str">
        <f>'S. Listesi'!E28</f>
        <v xml:space="preserve"> </v>
      </c>
      <c r="B31" s="36" t="str">
        <f>IF('S. Listesi'!F28=0," ",'S. Listesi'!F28)</f>
        <v xml:space="preserve"> </v>
      </c>
      <c r="C31" s="445" t="str">
        <f>IF('S. Listesi'!G28=0,"  ",'S. Listesi'!G28)</f>
        <v xml:space="preserve">  </v>
      </c>
      <c r="D31" s="446"/>
      <c r="E31" s="446"/>
      <c r="F31" s="446"/>
      <c r="G31" s="446"/>
      <c r="H31" s="446"/>
      <c r="I31" s="37" t="str">
        <f>Vize!Z31</f>
        <v xml:space="preserve"> </v>
      </c>
      <c r="J31" s="37" t="str">
        <f>Final!Z31</f>
        <v xml:space="preserve"> </v>
      </c>
      <c r="K31" s="37" t="str">
        <f>Butunleme!Z31</f>
        <v xml:space="preserve"> </v>
      </c>
      <c r="L31" s="117"/>
      <c r="M31" s="117"/>
      <c r="N31" s="117"/>
      <c r="O31" s="118"/>
      <c r="P31" s="38" t="str">
        <f t="shared" si="4"/>
        <v xml:space="preserve"> </v>
      </c>
      <c r="Q31" s="39" t="str">
        <f t="shared" si="1"/>
        <v xml:space="preserve"> </v>
      </c>
      <c r="R31" s="39" t="str">
        <f t="shared" si="2"/>
        <v xml:space="preserve"> </v>
      </c>
      <c r="S31" s="107" t="str">
        <f t="shared" si="3"/>
        <v xml:space="preserve"> </v>
      </c>
    </row>
    <row r="32" spans="1:19" ht="15" customHeight="1" x14ac:dyDescent="0.25">
      <c r="A32" s="35" t="str">
        <f>'S. Listesi'!E29</f>
        <v xml:space="preserve"> </v>
      </c>
      <c r="B32" s="36" t="str">
        <f>IF('S. Listesi'!F29=0," ",'S. Listesi'!F29)</f>
        <v xml:space="preserve"> </v>
      </c>
      <c r="C32" s="445" t="str">
        <f>IF('S. Listesi'!G29=0,"  ",'S. Listesi'!G29)</f>
        <v xml:space="preserve">  </v>
      </c>
      <c r="D32" s="446"/>
      <c r="E32" s="446"/>
      <c r="F32" s="446"/>
      <c r="G32" s="446"/>
      <c r="H32" s="446"/>
      <c r="I32" s="37" t="str">
        <f>Vize!Z32</f>
        <v xml:space="preserve"> </v>
      </c>
      <c r="J32" s="37" t="str">
        <f>Final!Z32</f>
        <v xml:space="preserve"> </v>
      </c>
      <c r="K32" s="37" t="str">
        <f>Butunleme!Z32</f>
        <v xml:space="preserve"> </v>
      </c>
      <c r="L32" s="117"/>
      <c r="M32" s="117"/>
      <c r="N32" s="117"/>
      <c r="O32" s="118"/>
      <c r="P32" s="38" t="str">
        <f t="shared" si="4"/>
        <v xml:space="preserve"> </v>
      </c>
      <c r="Q32" s="39" t="str">
        <f t="shared" si="1"/>
        <v xml:space="preserve"> </v>
      </c>
      <c r="R32" s="39" t="str">
        <f t="shared" si="2"/>
        <v xml:space="preserve"> </v>
      </c>
      <c r="S32" s="107" t="str">
        <f t="shared" si="3"/>
        <v xml:space="preserve"> </v>
      </c>
    </row>
    <row r="33" spans="1:19" ht="15" customHeight="1" x14ac:dyDescent="0.25">
      <c r="A33" s="35" t="str">
        <f>'S. Listesi'!E30</f>
        <v xml:space="preserve"> </v>
      </c>
      <c r="B33" s="36" t="str">
        <f>IF('S. Listesi'!F30=0," ",'S. Listesi'!F30)</f>
        <v xml:space="preserve"> </v>
      </c>
      <c r="C33" s="445" t="str">
        <f>IF('S. Listesi'!G30=0,"  ",'S. Listesi'!G30)</f>
        <v xml:space="preserve">  </v>
      </c>
      <c r="D33" s="446"/>
      <c r="E33" s="446"/>
      <c r="F33" s="446"/>
      <c r="G33" s="446"/>
      <c r="H33" s="446"/>
      <c r="I33" s="37" t="str">
        <f>Vize!Z33</f>
        <v xml:space="preserve"> </v>
      </c>
      <c r="J33" s="37" t="str">
        <f>Final!Z33</f>
        <v xml:space="preserve"> </v>
      </c>
      <c r="K33" s="37" t="str">
        <f>Butunleme!Z33</f>
        <v xml:space="preserve"> </v>
      </c>
      <c r="L33" s="117"/>
      <c r="M33" s="117"/>
      <c r="N33" s="117"/>
      <c r="O33" s="118"/>
      <c r="P33" s="38" t="str">
        <f t="shared" si="4"/>
        <v xml:space="preserve"> </v>
      </c>
      <c r="Q33" s="39" t="str">
        <f t="shared" si="1"/>
        <v xml:space="preserve"> </v>
      </c>
      <c r="R33" s="39" t="str">
        <f t="shared" si="2"/>
        <v xml:space="preserve"> </v>
      </c>
      <c r="S33" s="107" t="str">
        <f t="shared" si="3"/>
        <v xml:space="preserve"> </v>
      </c>
    </row>
    <row r="34" spans="1:19" ht="15" customHeight="1" x14ac:dyDescent="0.25">
      <c r="A34" s="35" t="str">
        <f>'S. Listesi'!E31</f>
        <v xml:space="preserve"> </v>
      </c>
      <c r="B34" s="36" t="str">
        <f>IF('S. Listesi'!F31=0," ",'S. Listesi'!F31)</f>
        <v xml:space="preserve"> </v>
      </c>
      <c r="C34" s="445" t="str">
        <f>IF('S. Listesi'!G31=0,"  ",'S. Listesi'!G31)</f>
        <v xml:space="preserve">  </v>
      </c>
      <c r="D34" s="446"/>
      <c r="E34" s="446"/>
      <c r="F34" s="446"/>
      <c r="G34" s="446"/>
      <c r="H34" s="446"/>
      <c r="I34" s="37" t="str">
        <f>Vize!Z34</f>
        <v xml:space="preserve"> </v>
      </c>
      <c r="J34" s="37" t="str">
        <f>Final!Z34</f>
        <v xml:space="preserve"> </v>
      </c>
      <c r="K34" s="37" t="str">
        <f>Butunleme!Z34</f>
        <v xml:space="preserve"> </v>
      </c>
      <c r="L34" s="117"/>
      <c r="M34" s="117"/>
      <c r="N34" s="117"/>
      <c r="O34" s="118"/>
      <c r="P34" s="38" t="str">
        <f t="shared" si="4"/>
        <v xml:space="preserve"> </v>
      </c>
      <c r="Q34" s="39" t="str">
        <f t="shared" si="1"/>
        <v xml:space="preserve"> </v>
      </c>
      <c r="R34" s="39" t="str">
        <f t="shared" si="2"/>
        <v xml:space="preserve"> </v>
      </c>
      <c r="S34" s="107" t="str">
        <f t="shared" si="3"/>
        <v xml:space="preserve"> </v>
      </c>
    </row>
    <row r="35" spans="1:19" ht="15" customHeight="1" x14ac:dyDescent="0.25">
      <c r="A35" s="35" t="str">
        <f>'S. Listesi'!E32</f>
        <v xml:space="preserve"> </v>
      </c>
      <c r="B35" s="36" t="str">
        <f>IF('S. Listesi'!F32=0," ",'S. Listesi'!F32)</f>
        <v xml:space="preserve"> </v>
      </c>
      <c r="C35" s="407" t="str">
        <f>IF('S. Listesi'!G32=0,"  ",'S. Listesi'!G32)</f>
        <v xml:space="preserve">  </v>
      </c>
      <c r="D35" s="407"/>
      <c r="E35" s="407"/>
      <c r="F35" s="407"/>
      <c r="G35" s="407"/>
      <c r="H35" s="407"/>
      <c r="I35" s="37" t="str">
        <f>Vize!Z35</f>
        <v xml:space="preserve"> </v>
      </c>
      <c r="J35" s="37" t="str">
        <f>Final!Z35</f>
        <v xml:space="preserve"> </v>
      </c>
      <c r="K35" s="37" t="str">
        <f>Butunleme!Z35</f>
        <v xml:space="preserve"> </v>
      </c>
      <c r="L35" s="117"/>
      <c r="M35" s="117"/>
      <c r="N35" s="117"/>
      <c r="O35" s="118"/>
      <c r="P35" s="38" t="str">
        <f t="shared" si="4"/>
        <v xml:space="preserve"> </v>
      </c>
      <c r="Q35" s="39" t="str">
        <f t="shared" si="1"/>
        <v xml:space="preserve"> </v>
      </c>
      <c r="R35" s="39" t="str">
        <f t="shared" si="2"/>
        <v xml:space="preserve"> </v>
      </c>
      <c r="S35" s="107" t="str">
        <f t="shared" si="3"/>
        <v xml:space="preserve"> </v>
      </c>
    </row>
    <row r="36" spans="1:19" ht="15" customHeight="1" x14ac:dyDescent="0.25">
      <c r="A36" s="35" t="str">
        <f>'S. Listesi'!E33</f>
        <v xml:space="preserve"> </v>
      </c>
      <c r="B36" s="36" t="str">
        <f>IF('S. Listesi'!F33=0," ",'S. Listesi'!F33)</f>
        <v xml:space="preserve"> </v>
      </c>
      <c r="C36" s="407" t="str">
        <f>IF('S. Listesi'!G33=0,"  ",'S. Listesi'!G33)</f>
        <v xml:space="preserve">  </v>
      </c>
      <c r="D36" s="407"/>
      <c r="E36" s="407"/>
      <c r="F36" s="407"/>
      <c r="G36" s="407"/>
      <c r="H36" s="407"/>
      <c r="I36" s="37" t="str">
        <f>Vize!Z36</f>
        <v xml:space="preserve"> </v>
      </c>
      <c r="J36" s="37" t="str">
        <f>Final!Z36</f>
        <v xml:space="preserve"> </v>
      </c>
      <c r="K36" s="37" t="str">
        <f>Butunleme!Z36</f>
        <v xml:space="preserve"> </v>
      </c>
      <c r="L36" s="117"/>
      <c r="M36" s="117"/>
      <c r="N36" s="117"/>
      <c r="O36" s="118"/>
      <c r="P36" s="38" t="str">
        <f t="shared" si="4"/>
        <v xml:space="preserve"> </v>
      </c>
      <c r="Q36" s="39" t="str">
        <f t="shared" si="1"/>
        <v xml:space="preserve"> </v>
      </c>
      <c r="R36" s="39" t="str">
        <f>IF(P36=" "," ",IF(P36&gt;=90,"AA",IF(P36&gt;=80,"BA",IF(P36&gt;=75,"BB",IF(P36&gt;=70,"CB",IF(P36&gt;=60,"CC",IF(P36&gt;=50,"DC",IF(P36&gt;=40,"DD",IF(P36&gt;=30,"FD","FF")))))))))</f>
        <v xml:space="preserve"> </v>
      </c>
      <c r="S36" s="107" t="str">
        <f t="shared" si="3"/>
        <v xml:space="preserve"> </v>
      </c>
    </row>
    <row r="37" spans="1:19" ht="15" customHeight="1" x14ac:dyDescent="0.25">
      <c r="A37" s="35" t="str">
        <f>'S. Listesi'!E34</f>
        <v xml:space="preserve"> </v>
      </c>
      <c r="B37" s="36" t="str">
        <f>IF('S. Listesi'!F34=0," ",'S. Listesi'!F34)</f>
        <v xml:space="preserve"> </v>
      </c>
      <c r="C37" s="407" t="str">
        <f>IF('S. Listesi'!G34=0,"  ",'S. Listesi'!G34)</f>
        <v xml:space="preserve">  </v>
      </c>
      <c r="D37" s="407"/>
      <c r="E37" s="407"/>
      <c r="F37" s="407"/>
      <c r="G37" s="407"/>
      <c r="H37" s="407"/>
      <c r="I37" s="37" t="str">
        <f>Vize!Z37</f>
        <v xml:space="preserve"> </v>
      </c>
      <c r="J37" s="37" t="str">
        <f>Final!Z37</f>
        <v xml:space="preserve"> </v>
      </c>
      <c r="K37" s="37" t="str">
        <f>Butunleme!Z37</f>
        <v xml:space="preserve"> </v>
      </c>
      <c r="L37" s="117"/>
      <c r="M37" s="117"/>
      <c r="N37" s="117"/>
      <c r="O37" s="118"/>
      <c r="P37" s="38" t="str">
        <f t="shared" si="4"/>
        <v xml:space="preserve"> </v>
      </c>
      <c r="Q37" s="39" t="str">
        <f t="shared" si="1"/>
        <v xml:space="preserve"> </v>
      </c>
      <c r="R37" s="39" t="str">
        <f t="shared" si="2"/>
        <v xml:space="preserve"> </v>
      </c>
      <c r="S37" s="107" t="str">
        <f t="shared" si="3"/>
        <v xml:space="preserve"> </v>
      </c>
    </row>
    <row r="38" spans="1:19" ht="15" customHeight="1" x14ac:dyDescent="0.25">
      <c r="A38" s="35" t="str">
        <f>'S. Listesi'!E35</f>
        <v xml:space="preserve"> </v>
      </c>
      <c r="B38" s="36" t="str">
        <f>IF('S. Listesi'!F35=0," ",'S. Listesi'!F35)</f>
        <v xml:space="preserve"> </v>
      </c>
      <c r="C38" s="407" t="str">
        <f>IF('S. Listesi'!G35=0,"  ",'S. Listesi'!G35)</f>
        <v xml:space="preserve">  </v>
      </c>
      <c r="D38" s="407"/>
      <c r="E38" s="407"/>
      <c r="F38" s="407"/>
      <c r="G38" s="407"/>
      <c r="H38" s="407"/>
      <c r="I38" s="37" t="str">
        <f>Vize!Z38</f>
        <v xml:space="preserve"> </v>
      </c>
      <c r="J38" s="37" t="str">
        <f>Final!Z38</f>
        <v xml:space="preserve"> </v>
      </c>
      <c r="K38" s="37" t="str">
        <f>Butunleme!Z38</f>
        <v xml:space="preserve"> </v>
      </c>
      <c r="L38" s="117"/>
      <c r="M38" s="117"/>
      <c r="N38" s="117"/>
      <c r="O38" s="118"/>
      <c r="P38" s="38" t="str">
        <f t="shared" si="4"/>
        <v xml:space="preserve"> </v>
      </c>
      <c r="Q38" s="39" t="str">
        <f t="shared" si="1"/>
        <v xml:space="preserve"> </v>
      </c>
      <c r="R38" s="39" t="str">
        <f t="shared" si="2"/>
        <v xml:space="preserve"> </v>
      </c>
      <c r="S38" s="107" t="str">
        <f t="shared" si="3"/>
        <v xml:space="preserve"> </v>
      </c>
    </row>
    <row r="39" spans="1:19" ht="15" customHeight="1" x14ac:dyDescent="0.25">
      <c r="A39" s="35" t="str">
        <f>'S. Listesi'!E36</f>
        <v xml:space="preserve"> </v>
      </c>
      <c r="B39" s="36" t="str">
        <f>IF('S. Listesi'!F36=0," ",'S. Listesi'!F36)</f>
        <v xml:space="preserve"> </v>
      </c>
      <c r="C39" s="407" t="str">
        <f>IF('S. Listesi'!G36=0,"  ",'S. Listesi'!G36)</f>
        <v xml:space="preserve">  </v>
      </c>
      <c r="D39" s="407"/>
      <c r="E39" s="407"/>
      <c r="F39" s="407"/>
      <c r="G39" s="407"/>
      <c r="H39" s="407"/>
      <c r="I39" s="37" t="str">
        <f>Vize!Z39</f>
        <v xml:space="preserve"> </v>
      </c>
      <c r="J39" s="37" t="str">
        <f>Final!Z39</f>
        <v xml:space="preserve"> </v>
      </c>
      <c r="K39" s="37" t="str">
        <f>Butunleme!Z39</f>
        <v xml:space="preserve"> </v>
      </c>
      <c r="L39" s="117"/>
      <c r="M39" s="117"/>
      <c r="N39" s="117"/>
      <c r="O39" s="118"/>
      <c r="P39" s="38" t="str">
        <f t="shared" si="4"/>
        <v xml:space="preserve"> </v>
      </c>
      <c r="Q39" s="39" t="str">
        <f t="shared" si="1"/>
        <v xml:space="preserve"> </v>
      </c>
      <c r="R39" s="39" t="str">
        <f t="shared" si="2"/>
        <v xml:space="preserve"> </v>
      </c>
      <c r="S39" s="107" t="str">
        <f t="shared" si="3"/>
        <v xml:space="preserve"> </v>
      </c>
    </row>
    <row r="40" spans="1:19" ht="15" customHeight="1" x14ac:dyDescent="0.25">
      <c r="A40" s="35" t="str">
        <f>'S. Listesi'!E37</f>
        <v xml:space="preserve"> </v>
      </c>
      <c r="B40" s="36" t="str">
        <f>IF('S. Listesi'!F37=0," ",'S. Listesi'!F37)</f>
        <v xml:space="preserve"> </v>
      </c>
      <c r="C40" s="407" t="str">
        <f>IF('S. Listesi'!G37=0,"  ",'S. Listesi'!G37)</f>
        <v xml:space="preserve">  </v>
      </c>
      <c r="D40" s="407"/>
      <c r="E40" s="407"/>
      <c r="F40" s="407"/>
      <c r="G40" s="407"/>
      <c r="H40" s="407"/>
      <c r="I40" s="37" t="str">
        <f>Vize!Z40</f>
        <v xml:space="preserve"> </v>
      </c>
      <c r="J40" s="37" t="str">
        <f>Final!Z40</f>
        <v xml:space="preserve"> </v>
      </c>
      <c r="K40" s="37" t="str">
        <f>Butunleme!Z40</f>
        <v xml:space="preserve"> </v>
      </c>
      <c r="L40" s="117"/>
      <c r="M40" s="117"/>
      <c r="N40" s="117"/>
      <c r="O40" s="118"/>
      <c r="P40" s="38" t="str">
        <f t="shared" si="4"/>
        <v xml:space="preserve"> </v>
      </c>
      <c r="Q40" s="39" t="str">
        <f t="shared" si="1"/>
        <v xml:space="preserve"> </v>
      </c>
      <c r="R40" s="39" t="str">
        <f t="shared" si="2"/>
        <v xml:space="preserve"> </v>
      </c>
      <c r="S40" s="107" t="str">
        <f t="shared" si="3"/>
        <v xml:space="preserve"> </v>
      </c>
    </row>
    <row r="41" spans="1:19" ht="15" customHeight="1" x14ac:dyDescent="0.25">
      <c r="A41" s="35" t="str">
        <f>'S. Listesi'!E38</f>
        <v xml:space="preserve"> </v>
      </c>
      <c r="B41" s="36" t="str">
        <f>IF('S. Listesi'!F38=0," ",'S. Listesi'!F38)</f>
        <v xml:space="preserve"> </v>
      </c>
      <c r="C41" s="407" t="str">
        <f>IF('S. Listesi'!G38=0,"  ",'S. Listesi'!G38)</f>
        <v xml:space="preserve">  </v>
      </c>
      <c r="D41" s="407"/>
      <c r="E41" s="407"/>
      <c r="F41" s="407"/>
      <c r="G41" s="407"/>
      <c r="H41" s="407"/>
      <c r="I41" s="37" t="str">
        <f>Vize!Z41</f>
        <v xml:space="preserve"> </v>
      </c>
      <c r="J41" s="37" t="str">
        <f>Final!Z41</f>
        <v xml:space="preserve"> </v>
      </c>
      <c r="K41" s="37" t="str">
        <f>Butunleme!Z41</f>
        <v xml:space="preserve"> </v>
      </c>
      <c r="L41" s="117"/>
      <c r="M41" s="117"/>
      <c r="N41" s="117"/>
      <c r="O41" s="118"/>
      <c r="P41" s="38" t="str">
        <f t="shared" si="4"/>
        <v xml:space="preserve"> </v>
      </c>
      <c r="Q41" s="39" t="str">
        <f t="shared" si="1"/>
        <v xml:space="preserve"> </v>
      </c>
      <c r="R41" s="39" t="str">
        <f t="shared" si="2"/>
        <v xml:space="preserve"> </v>
      </c>
      <c r="S41" s="107" t="str">
        <f t="shared" si="3"/>
        <v xml:space="preserve"> </v>
      </c>
    </row>
    <row r="42" spans="1:19" ht="15" customHeight="1" x14ac:dyDescent="0.25">
      <c r="A42" s="35" t="str">
        <f>'S. Listesi'!E39</f>
        <v xml:space="preserve"> </v>
      </c>
      <c r="B42" s="36" t="str">
        <f>IF('S. Listesi'!F39=0," ",'S. Listesi'!F39)</f>
        <v xml:space="preserve"> </v>
      </c>
      <c r="C42" s="407" t="str">
        <f>IF('S. Listesi'!G39=0,"  ",'S. Listesi'!G39)</f>
        <v xml:space="preserve">  </v>
      </c>
      <c r="D42" s="407"/>
      <c r="E42" s="407"/>
      <c r="F42" s="407"/>
      <c r="G42" s="407"/>
      <c r="H42" s="407"/>
      <c r="I42" s="37" t="str">
        <f>Vize!Z42</f>
        <v xml:space="preserve"> </v>
      </c>
      <c r="J42" s="37" t="str">
        <f>Final!Z42</f>
        <v xml:space="preserve"> </v>
      </c>
      <c r="K42" s="37" t="str">
        <f>Butunleme!Z42</f>
        <v xml:space="preserve"> </v>
      </c>
      <c r="L42" s="117"/>
      <c r="M42" s="117"/>
      <c r="N42" s="117"/>
      <c r="O42" s="118"/>
      <c r="P42" s="38" t="str">
        <f t="shared" si="4"/>
        <v xml:space="preserve"> </v>
      </c>
      <c r="Q42" s="39" t="str">
        <f t="shared" si="1"/>
        <v xml:space="preserve"> </v>
      </c>
      <c r="R42" s="39" t="str">
        <f t="shared" si="2"/>
        <v xml:space="preserve"> </v>
      </c>
      <c r="S42" s="107" t="str">
        <f t="shared" si="3"/>
        <v xml:space="preserve"> </v>
      </c>
    </row>
    <row r="43" spans="1:19" ht="15" customHeight="1" x14ac:dyDescent="0.25">
      <c r="A43" s="35" t="str">
        <f>'S. Listesi'!E40</f>
        <v xml:space="preserve"> </v>
      </c>
      <c r="B43" s="36" t="str">
        <f>IF('S. Listesi'!F40=0," ",'S. Listesi'!F40)</f>
        <v xml:space="preserve"> </v>
      </c>
      <c r="C43" s="407" t="str">
        <f>IF('S. Listesi'!G40=0,"  ",'S. Listesi'!G40)</f>
        <v xml:space="preserve">  </v>
      </c>
      <c r="D43" s="407"/>
      <c r="E43" s="407"/>
      <c r="F43" s="407"/>
      <c r="G43" s="407"/>
      <c r="H43" s="407"/>
      <c r="I43" s="37" t="str">
        <f>Vize!Z43</f>
        <v xml:space="preserve"> </v>
      </c>
      <c r="J43" s="37" t="str">
        <f>Final!Z43</f>
        <v xml:space="preserve"> </v>
      </c>
      <c r="K43" s="37" t="str">
        <f>Butunleme!Z43</f>
        <v xml:space="preserve"> </v>
      </c>
      <c r="L43" s="117"/>
      <c r="M43" s="117"/>
      <c r="N43" s="117"/>
      <c r="O43" s="118"/>
      <c r="P43" s="38" t="str">
        <f t="shared" si="4"/>
        <v xml:space="preserve"> </v>
      </c>
      <c r="Q43" s="39" t="str">
        <f t="shared" si="1"/>
        <v xml:space="preserve"> </v>
      </c>
      <c r="R43" s="39" t="str">
        <f t="shared" si="2"/>
        <v xml:space="preserve"> </v>
      </c>
      <c r="S43" s="107" t="str">
        <f t="shared" si="3"/>
        <v xml:space="preserve"> </v>
      </c>
    </row>
    <row r="44" spans="1:19" ht="15" customHeight="1" x14ac:dyDescent="0.25">
      <c r="A44" s="35" t="str">
        <f>'S. Listesi'!E41</f>
        <v xml:space="preserve"> </v>
      </c>
      <c r="B44" s="36" t="str">
        <f>IF('S. Listesi'!F41=0," ",'S. Listesi'!F41)</f>
        <v xml:space="preserve"> </v>
      </c>
      <c r="C44" s="407" t="str">
        <f>IF('S. Listesi'!G41=0,"  ",'S. Listesi'!G41)</f>
        <v xml:space="preserve">  </v>
      </c>
      <c r="D44" s="407"/>
      <c r="E44" s="407"/>
      <c r="F44" s="407"/>
      <c r="G44" s="407"/>
      <c r="H44" s="407"/>
      <c r="I44" s="37" t="str">
        <f>Vize!Z44</f>
        <v xml:space="preserve"> </v>
      </c>
      <c r="J44" s="37" t="str">
        <f>Final!Z44</f>
        <v xml:space="preserve"> </v>
      </c>
      <c r="K44" s="37" t="str">
        <f>Butunleme!Z44</f>
        <v xml:space="preserve"> </v>
      </c>
      <c r="L44" s="117"/>
      <c r="M44" s="117"/>
      <c r="N44" s="117"/>
      <c r="O44" s="118"/>
      <c r="P44" s="38" t="str">
        <f t="shared" si="4"/>
        <v xml:space="preserve"> </v>
      </c>
      <c r="Q44" s="39" t="str">
        <f t="shared" si="1"/>
        <v xml:space="preserve"> </v>
      </c>
      <c r="R44" s="39" t="str">
        <f t="shared" si="2"/>
        <v xml:space="preserve"> </v>
      </c>
      <c r="S44" s="107" t="str">
        <f t="shared" si="3"/>
        <v xml:space="preserve"> </v>
      </c>
    </row>
    <row r="45" spans="1:19" ht="15" customHeight="1" x14ac:dyDescent="0.25">
      <c r="A45" s="35" t="str">
        <f>'S. Listesi'!E42</f>
        <v xml:space="preserve"> </v>
      </c>
      <c r="B45" s="36" t="str">
        <f>IF('S. Listesi'!F42=0," ",'S. Listesi'!F42)</f>
        <v xml:space="preserve"> </v>
      </c>
      <c r="C45" s="407" t="str">
        <f>IF('S. Listesi'!G42=0,"  ",'S. Listesi'!G42)</f>
        <v xml:space="preserve">  </v>
      </c>
      <c r="D45" s="407"/>
      <c r="E45" s="407"/>
      <c r="F45" s="407"/>
      <c r="G45" s="407"/>
      <c r="H45" s="407"/>
      <c r="I45" s="37" t="str">
        <f>Vize!Z45</f>
        <v xml:space="preserve"> </v>
      </c>
      <c r="J45" s="37" t="str">
        <f>Final!Z45</f>
        <v xml:space="preserve"> </v>
      </c>
      <c r="K45" s="37" t="str">
        <f>Butunleme!Z45</f>
        <v xml:space="preserve"> </v>
      </c>
      <c r="L45" s="117"/>
      <c r="M45" s="117"/>
      <c r="N45" s="117"/>
      <c r="O45" s="118"/>
      <c r="P45" s="38" t="str">
        <f t="shared" si="4"/>
        <v xml:space="preserve"> </v>
      </c>
      <c r="Q45" s="39"/>
      <c r="R45" s="39" t="str">
        <f t="shared" si="2"/>
        <v xml:space="preserve"> </v>
      </c>
      <c r="S45" s="107" t="str">
        <f t="shared" si="3"/>
        <v xml:space="preserve"> </v>
      </c>
    </row>
    <row r="46" spans="1:19" ht="15" customHeight="1" x14ac:dyDescent="0.25">
      <c r="A46" s="35" t="str">
        <f>'S. Listesi'!E43</f>
        <v xml:space="preserve"> </v>
      </c>
      <c r="B46" s="36" t="str">
        <f>IF('S. Listesi'!F43=0," ",'S. Listesi'!F43)</f>
        <v xml:space="preserve"> </v>
      </c>
      <c r="C46" s="407" t="str">
        <f>IF('S. Listesi'!G43=0,"  ",'S. Listesi'!G43)</f>
        <v xml:space="preserve">  </v>
      </c>
      <c r="D46" s="407"/>
      <c r="E46" s="407"/>
      <c r="F46" s="407"/>
      <c r="G46" s="407"/>
      <c r="H46" s="407"/>
      <c r="I46" s="37" t="str">
        <f>Vize!Z46</f>
        <v xml:space="preserve"> </v>
      </c>
      <c r="J46" s="37" t="str">
        <f>Final!Z46</f>
        <v xml:space="preserve"> </v>
      </c>
      <c r="K46" s="37" t="str">
        <f>Butunleme!Z46</f>
        <v xml:space="preserve"> </v>
      </c>
      <c r="L46" s="117"/>
      <c r="M46" s="117"/>
      <c r="N46" s="117"/>
      <c r="O46" s="118"/>
      <c r="P46" s="38" t="str">
        <f t="shared" si="4"/>
        <v xml:space="preserve"> </v>
      </c>
      <c r="Q46" s="39"/>
      <c r="R46" s="39" t="str">
        <f t="shared" si="2"/>
        <v xml:space="preserve"> </v>
      </c>
      <c r="S46" s="107" t="str">
        <f t="shared" si="3"/>
        <v xml:space="preserve"> </v>
      </c>
    </row>
    <row r="47" spans="1:19" ht="15" customHeight="1" x14ac:dyDescent="0.25">
      <c r="A47" s="35" t="str">
        <f>'S. Listesi'!E44</f>
        <v xml:space="preserve"> </v>
      </c>
      <c r="B47" s="36" t="str">
        <f>IF('S. Listesi'!F44=0," ",'S. Listesi'!F44)</f>
        <v xml:space="preserve"> </v>
      </c>
      <c r="C47" s="407" t="str">
        <f>IF('S. Listesi'!G44=0,"  ",'S. Listesi'!G44)</f>
        <v xml:space="preserve">  </v>
      </c>
      <c r="D47" s="407"/>
      <c r="E47" s="407"/>
      <c r="F47" s="407"/>
      <c r="G47" s="407"/>
      <c r="H47" s="407"/>
      <c r="I47" s="37" t="str">
        <f>Vize!Z47</f>
        <v xml:space="preserve"> </v>
      </c>
      <c r="J47" s="37" t="str">
        <f>Final!Z47</f>
        <v xml:space="preserve"> </v>
      </c>
      <c r="K47" s="37" t="str">
        <f>Butunleme!Z47</f>
        <v xml:space="preserve"> </v>
      </c>
      <c r="L47" s="117"/>
      <c r="M47" s="117"/>
      <c r="N47" s="117"/>
      <c r="O47" s="118"/>
      <c r="P47" s="38" t="str">
        <f t="shared" si="4"/>
        <v xml:space="preserve"> </v>
      </c>
      <c r="Q47" s="39"/>
      <c r="R47" s="39" t="str">
        <f t="shared" si="2"/>
        <v xml:space="preserve"> </v>
      </c>
      <c r="S47" s="107" t="str">
        <f t="shared" si="3"/>
        <v xml:space="preserve"> </v>
      </c>
    </row>
    <row r="48" spans="1:19" ht="15" customHeight="1" x14ac:dyDescent="0.25">
      <c r="A48" s="35" t="str">
        <f>'S. Listesi'!E45</f>
        <v xml:space="preserve"> </v>
      </c>
      <c r="B48" s="36" t="str">
        <f>IF('S. Listesi'!F45=0," ",'S. Listesi'!F45)</f>
        <v xml:space="preserve"> </v>
      </c>
      <c r="C48" s="407" t="str">
        <f>IF('S. Listesi'!G45=0,"  ",'S. Listesi'!G45)</f>
        <v xml:space="preserve">  </v>
      </c>
      <c r="D48" s="407"/>
      <c r="E48" s="407"/>
      <c r="F48" s="407"/>
      <c r="G48" s="407"/>
      <c r="H48" s="407"/>
      <c r="I48" s="37" t="str">
        <f>Vize!Z48</f>
        <v xml:space="preserve"> </v>
      </c>
      <c r="J48" s="37" t="str">
        <f>Final!Z48</f>
        <v xml:space="preserve"> </v>
      </c>
      <c r="K48" s="37" t="str">
        <f>Butunleme!Z48</f>
        <v xml:space="preserve"> </v>
      </c>
      <c r="L48" s="117"/>
      <c r="M48" s="117"/>
      <c r="N48" s="117"/>
      <c r="O48" s="118"/>
      <c r="P48" s="38" t="str">
        <f t="shared" si="4"/>
        <v xml:space="preserve"> </v>
      </c>
      <c r="Q48" s="39"/>
      <c r="R48" s="39" t="str">
        <f t="shared" si="2"/>
        <v xml:space="preserve"> </v>
      </c>
      <c r="S48" s="107" t="str">
        <f t="shared" si="3"/>
        <v xml:space="preserve"> </v>
      </c>
    </row>
    <row r="49" spans="1:19" ht="15" customHeight="1" x14ac:dyDescent="0.25">
      <c r="A49" s="35" t="str">
        <f>'S. Listesi'!E46</f>
        <v xml:space="preserve"> </v>
      </c>
      <c r="B49" s="36" t="str">
        <f>IF('S. Listesi'!F46=0," ",'S. Listesi'!F46)</f>
        <v xml:space="preserve"> </v>
      </c>
      <c r="C49" s="407" t="str">
        <f>IF('S. Listesi'!G46=0,"  ",'S. Listesi'!G46)</f>
        <v xml:space="preserve">  </v>
      </c>
      <c r="D49" s="407"/>
      <c r="E49" s="407"/>
      <c r="F49" s="407"/>
      <c r="G49" s="407"/>
      <c r="H49" s="407"/>
      <c r="I49" s="37" t="str">
        <f>Vize!Z49</f>
        <v xml:space="preserve"> </v>
      </c>
      <c r="J49" s="37" t="str">
        <f>Final!Z49</f>
        <v xml:space="preserve"> </v>
      </c>
      <c r="K49" s="37" t="str">
        <f>Butunleme!Z49</f>
        <v xml:space="preserve"> </v>
      </c>
      <c r="L49" s="117"/>
      <c r="M49" s="117"/>
      <c r="N49" s="117"/>
      <c r="O49" s="118"/>
      <c r="P49" s="38" t="str">
        <f t="shared" si="4"/>
        <v xml:space="preserve"> </v>
      </c>
      <c r="Q49" s="39"/>
      <c r="R49" s="39" t="str">
        <f t="shared" si="2"/>
        <v xml:space="preserve"> </v>
      </c>
      <c r="S49" s="107" t="str">
        <f t="shared" si="3"/>
        <v xml:space="preserve"> </v>
      </c>
    </row>
    <row r="50" spans="1:19" ht="15" customHeight="1" x14ac:dyDescent="0.25">
      <c r="A50" s="35" t="str">
        <f>'S. Listesi'!E47</f>
        <v xml:space="preserve"> </v>
      </c>
      <c r="B50" s="36" t="str">
        <f>IF('S. Listesi'!F47=0," ",'S. Listesi'!F47)</f>
        <v xml:space="preserve"> </v>
      </c>
      <c r="C50" s="407" t="str">
        <f>IF('S. Listesi'!G47=0,"  ",'S. Listesi'!G47)</f>
        <v xml:space="preserve">  </v>
      </c>
      <c r="D50" s="407"/>
      <c r="E50" s="407"/>
      <c r="F50" s="407"/>
      <c r="G50" s="407"/>
      <c r="H50" s="407"/>
      <c r="I50" s="37" t="str">
        <f>Vize!Z50</f>
        <v xml:space="preserve"> </v>
      </c>
      <c r="J50" s="37" t="str">
        <f>Final!Z50</f>
        <v xml:space="preserve"> </v>
      </c>
      <c r="K50" s="37" t="str">
        <f>Butunleme!Z50</f>
        <v xml:space="preserve"> </v>
      </c>
      <c r="L50" s="117"/>
      <c r="M50" s="117"/>
      <c r="N50" s="117"/>
      <c r="O50" s="118"/>
      <c r="P50" s="38" t="str">
        <f t="shared" si="4"/>
        <v xml:space="preserve"> </v>
      </c>
      <c r="Q50" s="39"/>
      <c r="R50" s="39" t="str">
        <f t="shared" si="2"/>
        <v xml:space="preserve"> </v>
      </c>
      <c r="S50" s="107" t="str">
        <f t="shared" si="3"/>
        <v xml:space="preserve"> </v>
      </c>
    </row>
    <row r="51" spans="1:19" ht="15" customHeight="1" x14ac:dyDescent="0.25">
      <c r="A51" s="35" t="str">
        <f>'S. Listesi'!E48</f>
        <v xml:space="preserve"> </v>
      </c>
      <c r="B51" s="36" t="str">
        <f>IF('S. Listesi'!F48=0," ",'S. Listesi'!F48)</f>
        <v xml:space="preserve"> </v>
      </c>
      <c r="C51" s="407" t="str">
        <f>IF('S. Listesi'!G48=0,"  ",'S. Listesi'!G48)</f>
        <v xml:space="preserve">  </v>
      </c>
      <c r="D51" s="407"/>
      <c r="E51" s="407"/>
      <c r="F51" s="407"/>
      <c r="G51" s="407"/>
      <c r="H51" s="407"/>
      <c r="I51" s="37" t="str">
        <f>Vize!Z51</f>
        <v xml:space="preserve"> </v>
      </c>
      <c r="J51" s="37" t="str">
        <f>Final!Z51</f>
        <v xml:space="preserve"> </v>
      </c>
      <c r="K51" s="37" t="str">
        <f>Butunleme!Z51</f>
        <v xml:space="preserve"> </v>
      </c>
      <c r="L51" s="117"/>
      <c r="M51" s="117"/>
      <c r="N51" s="117"/>
      <c r="O51" s="118"/>
      <c r="P51" s="38" t="str">
        <f t="shared" si="4"/>
        <v xml:space="preserve"> </v>
      </c>
      <c r="Q51" s="39"/>
      <c r="R51" s="39" t="str">
        <f t="shared" si="2"/>
        <v xml:space="preserve"> </v>
      </c>
      <c r="S51" s="107" t="str">
        <f t="shared" si="3"/>
        <v xml:space="preserve"> </v>
      </c>
    </row>
    <row r="52" spans="1:19" ht="15" customHeight="1" x14ac:dyDescent="0.25">
      <c r="A52" s="35" t="str">
        <f>'S. Listesi'!E49</f>
        <v xml:space="preserve"> </v>
      </c>
      <c r="B52" s="36" t="str">
        <f>IF('S. Listesi'!F49=0," ",'S. Listesi'!F49)</f>
        <v xml:space="preserve"> </v>
      </c>
      <c r="C52" s="407" t="str">
        <f>IF('S. Listesi'!G49=0,"  ",'S. Listesi'!G49)</f>
        <v xml:space="preserve">  </v>
      </c>
      <c r="D52" s="407"/>
      <c r="E52" s="407"/>
      <c r="F52" s="407"/>
      <c r="G52" s="407"/>
      <c r="H52" s="407"/>
      <c r="I52" s="37" t="str">
        <f>Vize!Z52</f>
        <v xml:space="preserve"> </v>
      </c>
      <c r="J52" s="37" t="str">
        <f>Final!Z52</f>
        <v xml:space="preserve"> </v>
      </c>
      <c r="K52" s="37" t="str">
        <f>Butunleme!Z52</f>
        <v xml:space="preserve"> </v>
      </c>
      <c r="L52" s="117"/>
      <c r="M52" s="117"/>
      <c r="N52" s="117"/>
      <c r="O52" s="118"/>
      <c r="P52" s="38" t="str">
        <f t="shared" si="4"/>
        <v xml:space="preserve"> </v>
      </c>
      <c r="Q52" s="39"/>
      <c r="R52" s="39" t="str">
        <f t="shared" si="2"/>
        <v xml:space="preserve"> </v>
      </c>
      <c r="S52" s="107" t="str">
        <f t="shared" si="3"/>
        <v xml:space="preserve"> </v>
      </c>
    </row>
    <row r="53" spans="1:19" ht="14.25" customHeight="1" x14ac:dyDescent="0.25">
      <c r="A53" s="35" t="str">
        <f>'S. Listesi'!E50</f>
        <v xml:space="preserve"> </v>
      </c>
      <c r="B53" s="36" t="str">
        <f>IF('S. Listesi'!F50=0," ",'S. Listesi'!F50)</f>
        <v xml:space="preserve"> </v>
      </c>
      <c r="C53" s="407" t="str">
        <f>IF('S. Listesi'!G50=0,"  ",'S. Listesi'!G50)</f>
        <v xml:space="preserve">  </v>
      </c>
      <c r="D53" s="407"/>
      <c r="E53" s="407"/>
      <c r="F53" s="407"/>
      <c r="G53" s="407"/>
      <c r="H53" s="407"/>
      <c r="I53" s="37" t="str">
        <f>Vize!Z53</f>
        <v xml:space="preserve"> </v>
      </c>
      <c r="J53" s="37" t="str">
        <f>Final!Z53</f>
        <v xml:space="preserve"> </v>
      </c>
      <c r="K53" s="37" t="str">
        <f>Butunleme!Z53</f>
        <v xml:space="preserve"> </v>
      </c>
      <c r="L53" s="117"/>
      <c r="M53" s="117"/>
      <c r="N53" s="117"/>
      <c r="O53" s="118"/>
      <c r="P53" s="38" t="str">
        <f t="shared" si="4"/>
        <v xml:space="preserve"> </v>
      </c>
      <c r="Q53" s="39"/>
      <c r="R53" s="39" t="str">
        <f t="shared" si="2"/>
        <v xml:space="preserve"> </v>
      </c>
      <c r="S53" s="107" t="str">
        <f t="shared" si="3"/>
        <v xml:space="preserve"> </v>
      </c>
    </row>
    <row r="54" spans="1:19" ht="15" customHeight="1" x14ac:dyDescent="0.25">
      <c r="A54" s="35" t="str">
        <f>'S. Listesi'!E51</f>
        <v xml:space="preserve"> </v>
      </c>
      <c r="B54" s="36" t="str">
        <f>IF('S. Listesi'!F51=0," ",'S. Listesi'!F51)</f>
        <v xml:space="preserve"> </v>
      </c>
      <c r="C54" s="407" t="str">
        <f>IF('S. Listesi'!G51=0,"  ",'S. Listesi'!G51)</f>
        <v xml:space="preserve">  </v>
      </c>
      <c r="D54" s="407"/>
      <c r="E54" s="407"/>
      <c r="F54" s="407"/>
      <c r="G54" s="407"/>
      <c r="H54" s="407"/>
      <c r="I54" s="37" t="str">
        <f>Vize!Z54</f>
        <v xml:space="preserve"> </v>
      </c>
      <c r="J54" s="37" t="str">
        <f>Final!Z54</f>
        <v xml:space="preserve"> </v>
      </c>
      <c r="K54" s="37" t="str">
        <f>Butunleme!Z54</f>
        <v xml:space="preserve"> </v>
      </c>
      <c r="L54" s="117"/>
      <c r="M54" s="117"/>
      <c r="N54" s="117"/>
      <c r="O54" s="118"/>
      <c r="P54" s="38" t="str">
        <f t="shared" si="4"/>
        <v xml:space="preserve"> </v>
      </c>
      <c r="Q54" s="39"/>
      <c r="R54" s="39" t="str">
        <f t="shared" si="2"/>
        <v xml:space="preserve"> </v>
      </c>
      <c r="S54" s="107" t="str">
        <f t="shared" si="3"/>
        <v xml:space="preserve"> </v>
      </c>
    </row>
    <row r="55" spans="1:19" ht="15" customHeight="1" x14ac:dyDescent="0.25">
      <c r="A55" s="35" t="str">
        <f>'S. Listesi'!E52</f>
        <v xml:space="preserve"> </v>
      </c>
      <c r="B55" s="36" t="str">
        <f>IF('S. Listesi'!F52=0," ",'S. Listesi'!F52)</f>
        <v xml:space="preserve"> </v>
      </c>
      <c r="C55" s="407" t="str">
        <f>IF('S. Listesi'!G52=0,"  ",'S. Listesi'!G52)</f>
        <v xml:space="preserve">  </v>
      </c>
      <c r="D55" s="407"/>
      <c r="E55" s="407"/>
      <c r="F55" s="407"/>
      <c r="G55" s="407"/>
      <c r="H55" s="407"/>
      <c r="I55" s="37" t="str">
        <f>Vize!Z55</f>
        <v xml:space="preserve"> </v>
      </c>
      <c r="J55" s="37" t="str">
        <f>Final!Z55</f>
        <v xml:space="preserve"> </v>
      </c>
      <c r="K55" s="37" t="str">
        <f>Butunleme!Z55</f>
        <v xml:space="preserve"> </v>
      </c>
      <c r="L55" s="117"/>
      <c r="M55" s="117"/>
      <c r="N55" s="117"/>
      <c r="O55" s="118"/>
      <c r="P55" s="38" t="str">
        <f t="shared" si="4"/>
        <v xml:space="preserve"> </v>
      </c>
      <c r="Q55" s="39"/>
      <c r="R55" s="39" t="str">
        <f t="shared" si="2"/>
        <v xml:space="preserve"> </v>
      </c>
      <c r="S55" s="107" t="str">
        <f t="shared" si="3"/>
        <v xml:space="preserve"> </v>
      </c>
    </row>
    <row r="56" spans="1:19" ht="15" customHeight="1" x14ac:dyDescent="0.25">
      <c r="A56" s="35" t="str">
        <f>'S. Listesi'!E53</f>
        <v xml:space="preserve"> </v>
      </c>
      <c r="B56" s="36" t="str">
        <f>IF('S. Listesi'!F53=0," ",'S. Listesi'!F53)</f>
        <v xml:space="preserve"> </v>
      </c>
      <c r="C56" s="407" t="str">
        <f>IF('S. Listesi'!G53=0,"  ",'S. Listesi'!G53)</f>
        <v xml:space="preserve">  </v>
      </c>
      <c r="D56" s="407"/>
      <c r="E56" s="407"/>
      <c r="F56" s="407"/>
      <c r="G56" s="407"/>
      <c r="H56" s="407"/>
      <c r="I56" s="37" t="str">
        <f>Vize!Z56</f>
        <v xml:space="preserve"> </v>
      </c>
      <c r="J56" s="37" t="str">
        <f>Final!Z56</f>
        <v xml:space="preserve"> </v>
      </c>
      <c r="K56" s="37" t="str">
        <f>Butunleme!Z56</f>
        <v xml:space="preserve"> </v>
      </c>
      <c r="L56" s="117"/>
      <c r="M56" s="117"/>
      <c r="N56" s="117"/>
      <c r="O56" s="118"/>
      <c r="P56" s="38" t="str">
        <f t="shared" si="4"/>
        <v xml:space="preserve"> </v>
      </c>
      <c r="Q56" s="39"/>
      <c r="R56" s="39" t="str">
        <f t="shared" si="2"/>
        <v xml:space="preserve"> </v>
      </c>
      <c r="S56" s="107" t="str">
        <f t="shared" si="3"/>
        <v xml:space="preserve"> </v>
      </c>
    </row>
    <row r="57" spans="1:19" ht="15" customHeight="1" x14ac:dyDescent="0.25">
      <c r="A57" s="35" t="str">
        <f>'S. Listesi'!E54</f>
        <v xml:space="preserve"> </v>
      </c>
      <c r="B57" s="36" t="str">
        <f>IF('S. Listesi'!F54=0," ",'S. Listesi'!F54)</f>
        <v xml:space="preserve"> </v>
      </c>
      <c r="C57" s="407" t="str">
        <f>IF('S. Listesi'!G54=0,"  ",'S. Listesi'!G54)</f>
        <v xml:space="preserve">  </v>
      </c>
      <c r="D57" s="407"/>
      <c r="E57" s="407"/>
      <c r="F57" s="407"/>
      <c r="G57" s="407"/>
      <c r="H57" s="407"/>
      <c r="I57" s="37" t="str">
        <f>Vize!Z57</f>
        <v xml:space="preserve"> </v>
      </c>
      <c r="J57" s="37" t="str">
        <f>Final!Z57</f>
        <v xml:space="preserve"> </v>
      </c>
      <c r="K57" s="37" t="str">
        <f>Butunleme!Z57</f>
        <v xml:space="preserve"> </v>
      </c>
      <c r="L57" s="117"/>
      <c r="M57" s="117"/>
      <c r="N57" s="117"/>
      <c r="O57" s="118"/>
      <c r="P57" s="38" t="str">
        <f t="shared" si="4"/>
        <v xml:space="preserve"> </v>
      </c>
      <c r="Q57" s="39"/>
      <c r="R57" s="39" t="str">
        <f t="shared" si="2"/>
        <v xml:space="preserve"> </v>
      </c>
      <c r="S57" s="107" t="str">
        <f t="shared" si="3"/>
        <v xml:space="preserve"> </v>
      </c>
    </row>
    <row r="58" spans="1:19" ht="15" customHeight="1" x14ac:dyDescent="0.25">
      <c r="A58" s="35" t="str">
        <f>'S. Listesi'!E55</f>
        <v xml:space="preserve"> </v>
      </c>
      <c r="B58" s="36" t="str">
        <f>IF('S. Listesi'!F55=0," ",'S. Listesi'!F55)</f>
        <v xml:space="preserve"> </v>
      </c>
      <c r="C58" s="407" t="str">
        <f>IF('S. Listesi'!G55=0,"  ",'S. Listesi'!G55)</f>
        <v xml:space="preserve">  </v>
      </c>
      <c r="D58" s="407"/>
      <c r="E58" s="407"/>
      <c r="F58" s="407"/>
      <c r="G58" s="407"/>
      <c r="H58" s="407"/>
      <c r="I58" s="37" t="str">
        <f>Vize!Z58</f>
        <v xml:space="preserve"> </v>
      </c>
      <c r="J58" s="37" t="str">
        <f>Final!Z58</f>
        <v xml:space="preserve"> </v>
      </c>
      <c r="K58" s="37" t="str">
        <f>Butunleme!Z58</f>
        <v xml:space="preserve"> </v>
      </c>
      <c r="L58" s="117"/>
      <c r="M58" s="117"/>
      <c r="N58" s="117"/>
      <c r="O58" s="118"/>
      <c r="P58" s="38" t="str">
        <f t="shared" si="4"/>
        <v xml:space="preserve"> </v>
      </c>
      <c r="Q58" s="39"/>
      <c r="R58" s="39" t="str">
        <f t="shared" si="2"/>
        <v xml:space="preserve"> </v>
      </c>
      <c r="S58" s="107" t="str">
        <f t="shared" si="3"/>
        <v xml:space="preserve"> </v>
      </c>
    </row>
    <row r="59" spans="1:19" ht="15" customHeight="1" x14ac:dyDescent="0.25">
      <c r="A59" s="35" t="str">
        <f>'S. Listesi'!E56</f>
        <v xml:space="preserve"> </v>
      </c>
      <c r="B59" s="36" t="str">
        <f>IF('S. Listesi'!F56=0," ",'S. Listesi'!F56)</f>
        <v xml:space="preserve"> </v>
      </c>
      <c r="C59" s="407" t="str">
        <f>IF('S. Listesi'!G56=0,"  ",'S. Listesi'!G56)</f>
        <v xml:space="preserve">  </v>
      </c>
      <c r="D59" s="407"/>
      <c r="E59" s="407"/>
      <c r="F59" s="407"/>
      <c r="G59" s="407"/>
      <c r="H59" s="407"/>
      <c r="I59" s="37" t="str">
        <f>Vize!Z59</f>
        <v xml:space="preserve"> </v>
      </c>
      <c r="J59" s="37" t="str">
        <f>Final!Z59</f>
        <v xml:space="preserve"> </v>
      </c>
      <c r="K59" s="37" t="str">
        <f>Butunleme!Z59</f>
        <v xml:space="preserve"> </v>
      </c>
      <c r="L59" s="117"/>
      <c r="M59" s="117"/>
      <c r="N59" s="117"/>
      <c r="O59" s="118"/>
      <c r="P59" s="38" t="str">
        <f t="shared" si="4"/>
        <v xml:space="preserve"> </v>
      </c>
      <c r="Q59" s="39"/>
      <c r="R59" s="39" t="str">
        <f t="shared" si="2"/>
        <v xml:space="preserve"> </v>
      </c>
      <c r="S59" s="107" t="str">
        <f t="shared" si="3"/>
        <v xml:space="preserve"> </v>
      </c>
    </row>
    <row r="60" spans="1:19" ht="15" customHeight="1" x14ac:dyDescent="0.25">
      <c r="A60" s="35" t="str">
        <f>'S. Listesi'!E57</f>
        <v xml:space="preserve"> </v>
      </c>
      <c r="B60" s="36" t="str">
        <f>IF('S. Listesi'!F57=0," ",'S. Listesi'!F57)</f>
        <v xml:space="preserve"> </v>
      </c>
      <c r="C60" s="407" t="str">
        <f>IF('S. Listesi'!G57=0,"  ",'S. Listesi'!G57)</f>
        <v xml:space="preserve">  </v>
      </c>
      <c r="D60" s="407"/>
      <c r="E60" s="407"/>
      <c r="F60" s="407"/>
      <c r="G60" s="407"/>
      <c r="H60" s="407"/>
      <c r="I60" s="37" t="str">
        <f>Vize!Z60</f>
        <v xml:space="preserve"> </v>
      </c>
      <c r="J60" s="37" t="str">
        <f>Final!Z60</f>
        <v xml:space="preserve"> </v>
      </c>
      <c r="K60" s="37" t="str">
        <f>Butunleme!Z60</f>
        <v xml:space="preserve"> </v>
      </c>
      <c r="L60" s="117"/>
      <c r="M60" s="117"/>
      <c r="N60" s="117"/>
      <c r="O60" s="118"/>
      <c r="P60" s="38" t="str">
        <f t="shared" si="4"/>
        <v xml:space="preserve"> </v>
      </c>
      <c r="Q60" s="39"/>
      <c r="R60" s="39" t="str">
        <f t="shared" si="2"/>
        <v xml:space="preserve"> </v>
      </c>
      <c r="S60" s="107" t="str">
        <f t="shared" si="3"/>
        <v xml:space="preserve"> </v>
      </c>
    </row>
    <row r="61" spans="1:19" ht="15" customHeight="1" x14ac:dyDescent="0.25">
      <c r="A61" s="35" t="str">
        <f>'S. Listesi'!E58</f>
        <v xml:space="preserve"> </v>
      </c>
      <c r="B61" s="36" t="str">
        <f>IF('S. Listesi'!F58=0," ",'S. Listesi'!F58)</f>
        <v xml:space="preserve"> </v>
      </c>
      <c r="C61" s="407" t="str">
        <f>IF('S. Listesi'!G58=0,"  ",'S. Listesi'!G58)</f>
        <v xml:space="preserve">  </v>
      </c>
      <c r="D61" s="407"/>
      <c r="E61" s="407"/>
      <c r="F61" s="407"/>
      <c r="G61" s="407"/>
      <c r="H61" s="407"/>
      <c r="I61" s="37" t="str">
        <f>Vize!Z61</f>
        <v xml:space="preserve"> </v>
      </c>
      <c r="J61" s="37" t="str">
        <f>Final!Z61</f>
        <v xml:space="preserve"> </v>
      </c>
      <c r="K61" s="37" t="str">
        <f>Butunleme!Z61</f>
        <v xml:space="preserve"> </v>
      </c>
      <c r="L61" s="117"/>
      <c r="M61" s="117"/>
      <c r="N61" s="117"/>
      <c r="O61" s="118"/>
      <c r="P61" s="38" t="str">
        <f t="shared" si="4"/>
        <v xml:space="preserve"> </v>
      </c>
      <c r="Q61" s="39"/>
      <c r="R61" s="39" t="str">
        <f t="shared" si="2"/>
        <v xml:space="preserve"> </v>
      </c>
      <c r="S61" s="107" t="str">
        <f t="shared" si="3"/>
        <v xml:space="preserve"> </v>
      </c>
    </row>
    <row r="62" spans="1:19" ht="15" customHeight="1" x14ac:dyDescent="0.25">
      <c r="A62" s="35" t="str">
        <f>'S. Listesi'!E59</f>
        <v xml:space="preserve"> </v>
      </c>
      <c r="B62" s="36" t="str">
        <f>IF('S. Listesi'!F59=0," ",'S. Listesi'!F59)</f>
        <v xml:space="preserve"> </v>
      </c>
      <c r="C62" s="407" t="str">
        <f>IF('S. Listesi'!G59=0,"  ",'S. Listesi'!G59)</f>
        <v xml:space="preserve">  </v>
      </c>
      <c r="D62" s="407"/>
      <c r="E62" s="407"/>
      <c r="F62" s="407"/>
      <c r="G62" s="407"/>
      <c r="H62" s="407"/>
      <c r="I62" s="37" t="str">
        <f>Vize!Z62</f>
        <v xml:space="preserve"> </v>
      </c>
      <c r="J62" s="37" t="str">
        <f>Final!Z62</f>
        <v xml:space="preserve"> </v>
      </c>
      <c r="K62" s="37" t="str">
        <f>Butunleme!Z62</f>
        <v xml:space="preserve"> </v>
      </c>
      <c r="L62" s="117"/>
      <c r="M62" s="117"/>
      <c r="N62" s="117"/>
      <c r="O62" s="118"/>
      <c r="P62" s="38" t="str">
        <f t="shared" si="4"/>
        <v xml:space="preserve"> </v>
      </c>
      <c r="Q62" s="39"/>
      <c r="R62" s="39" t="str">
        <f t="shared" si="2"/>
        <v xml:space="preserve"> </v>
      </c>
      <c r="S62" s="107" t="str">
        <f t="shared" si="3"/>
        <v xml:space="preserve"> </v>
      </c>
    </row>
    <row r="63" spans="1:19" ht="15" customHeight="1" x14ac:dyDescent="0.25">
      <c r="A63" s="35" t="str">
        <f>'S. Listesi'!E60</f>
        <v xml:space="preserve"> </v>
      </c>
      <c r="B63" s="36" t="str">
        <f>IF('S. Listesi'!F60=0," ",'S. Listesi'!F60)</f>
        <v xml:space="preserve"> </v>
      </c>
      <c r="C63" s="407" t="str">
        <f>IF('S. Listesi'!G60=0,"  ",'S. Listesi'!G60)</f>
        <v xml:space="preserve">  </v>
      </c>
      <c r="D63" s="407"/>
      <c r="E63" s="407"/>
      <c r="F63" s="407"/>
      <c r="G63" s="407"/>
      <c r="H63" s="407"/>
      <c r="I63" s="37" t="str">
        <f>Vize!Z63</f>
        <v xml:space="preserve"> </v>
      </c>
      <c r="J63" s="37" t="str">
        <f>Final!Z63</f>
        <v xml:space="preserve"> </v>
      </c>
      <c r="K63" s="37" t="str">
        <f>Butunleme!Z63</f>
        <v xml:space="preserve"> </v>
      </c>
      <c r="L63" s="117"/>
      <c r="M63" s="117"/>
      <c r="N63" s="117"/>
      <c r="O63" s="118"/>
      <c r="P63" s="38" t="str">
        <f t="shared" si="4"/>
        <v xml:space="preserve"> </v>
      </c>
      <c r="Q63" s="39"/>
      <c r="R63" s="39" t="str">
        <f t="shared" si="2"/>
        <v xml:space="preserve"> </v>
      </c>
      <c r="S63" s="107" t="str">
        <f t="shared" si="3"/>
        <v xml:space="preserve"> </v>
      </c>
    </row>
    <row r="64" spans="1:19" ht="15" customHeight="1" x14ac:dyDescent="0.25">
      <c r="A64" s="35" t="str">
        <f>'S. Listesi'!E61</f>
        <v xml:space="preserve"> </v>
      </c>
      <c r="B64" s="36" t="str">
        <f>IF('S. Listesi'!F61=0," ",'S. Listesi'!F61)</f>
        <v xml:space="preserve"> </v>
      </c>
      <c r="C64" s="407" t="str">
        <f>IF('S. Listesi'!G61=0,"  ",'S. Listesi'!G61)</f>
        <v xml:space="preserve">  </v>
      </c>
      <c r="D64" s="407"/>
      <c r="E64" s="407"/>
      <c r="F64" s="407"/>
      <c r="G64" s="407"/>
      <c r="H64" s="407"/>
      <c r="I64" s="37" t="str">
        <f>Vize!Z64</f>
        <v xml:space="preserve"> </v>
      </c>
      <c r="J64" s="37" t="str">
        <f>Final!Z64</f>
        <v xml:space="preserve"> </v>
      </c>
      <c r="K64" s="37" t="str">
        <f>Butunleme!Z64</f>
        <v xml:space="preserve"> </v>
      </c>
      <c r="L64" s="117"/>
      <c r="M64" s="117"/>
      <c r="N64" s="117"/>
      <c r="O64" s="118"/>
      <c r="P64" s="38" t="str">
        <f t="shared" si="4"/>
        <v xml:space="preserve"> </v>
      </c>
      <c r="Q64" s="39"/>
      <c r="R64" s="39" t="str">
        <f t="shared" si="2"/>
        <v xml:space="preserve"> </v>
      </c>
      <c r="S64" s="107" t="str">
        <f t="shared" si="3"/>
        <v xml:space="preserve"> </v>
      </c>
    </row>
    <row r="65" spans="1:19" ht="15" customHeight="1" x14ac:dyDescent="0.25">
      <c r="A65" s="35" t="str">
        <f>'S. Listesi'!E62</f>
        <v xml:space="preserve"> </v>
      </c>
      <c r="B65" s="36" t="str">
        <f>IF('S. Listesi'!F62=0," ",'S. Listesi'!F62)</f>
        <v xml:space="preserve"> </v>
      </c>
      <c r="C65" s="407" t="str">
        <f>IF('S. Listesi'!G62=0,"  ",'S. Listesi'!G62)</f>
        <v xml:space="preserve">  </v>
      </c>
      <c r="D65" s="407"/>
      <c r="E65" s="407"/>
      <c r="F65" s="407"/>
      <c r="G65" s="407"/>
      <c r="H65" s="407"/>
      <c r="I65" s="37" t="str">
        <f>Vize!Z65</f>
        <v xml:space="preserve"> </v>
      </c>
      <c r="J65" s="37" t="str">
        <f>Final!Z65</f>
        <v xml:space="preserve"> </v>
      </c>
      <c r="K65" s="37" t="str">
        <f>Butunleme!Z65</f>
        <v xml:space="preserve"> </v>
      </c>
      <c r="L65" s="117"/>
      <c r="M65" s="117"/>
      <c r="N65" s="117"/>
      <c r="O65" s="118"/>
      <c r="P65" s="38" t="str">
        <f t="shared" si="4"/>
        <v xml:space="preserve"> </v>
      </c>
      <c r="Q65" s="39"/>
      <c r="R65" s="39" t="str">
        <f t="shared" si="2"/>
        <v xml:space="preserve"> </v>
      </c>
      <c r="S65" s="107" t="str">
        <f t="shared" si="3"/>
        <v xml:space="preserve"> </v>
      </c>
    </row>
    <row r="66" spans="1:19" ht="15" customHeight="1" x14ac:dyDescent="0.25">
      <c r="A66" s="35" t="str">
        <f>'S. Listesi'!E63</f>
        <v xml:space="preserve"> </v>
      </c>
      <c r="B66" s="36" t="str">
        <f>IF('S. Listesi'!F63=0," ",'S. Listesi'!F63)</f>
        <v xml:space="preserve"> </v>
      </c>
      <c r="C66" s="407" t="str">
        <f>IF('S. Listesi'!G63=0,"  ",'S. Listesi'!G63)</f>
        <v xml:space="preserve">  </v>
      </c>
      <c r="D66" s="407"/>
      <c r="E66" s="407"/>
      <c r="F66" s="407"/>
      <c r="G66" s="407"/>
      <c r="H66" s="407"/>
      <c r="I66" s="37" t="str">
        <f>Vize!Z66</f>
        <v xml:space="preserve"> </v>
      </c>
      <c r="J66" s="37" t="str">
        <f>Final!Z66</f>
        <v xml:space="preserve"> </v>
      </c>
      <c r="K66" s="37" t="str">
        <f>Butunleme!Z66</f>
        <v xml:space="preserve"> </v>
      </c>
      <c r="L66" s="117"/>
      <c r="M66" s="117"/>
      <c r="N66" s="117"/>
      <c r="O66" s="118"/>
      <c r="P66" s="38" t="str">
        <f t="shared" si="4"/>
        <v xml:space="preserve"> </v>
      </c>
      <c r="Q66" s="39"/>
      <c r="R66" s="39" t="str">
        <f t="shared" si="2"/>
        <v xml:space="preserve"> </v>
      </c>
      <c r="S66" s="107" t="str">
        <f t="shared" si="3"/>
        <v xml:space="preserve"> </v>
      </c>
    </row>
    <row r="67" spans="1:19" ht="15" customHeight="1" x14ac:dyDescent="0.25">
      <c r="A67" s="35" t="str">
        <f>'S. Listesi'!E64</f>
        <v xml:space="preserve"> </v>
      </c>
      <c r="B67" s="36" t="str">
        <f>IF('S. Listesi'!F64=0," ",'S. Listesi'!F64)</f>
        <v xml:space="preserve"> </v>
      </c>
      <c r="C67" s="407" t="str">
        <f>IF('S. Listesi'!G64=0,"  ",'S. Listesi'!G64)</f>
        <v xml:space="preserve">  </v>
      </c>
      <c r="D67" s="407"/>
      <c r="E67" s="407"/>
      <c r="F67" s="407"/>
      <c r="G67" s="407"/>
      <c r="H67" s="407"/>
      <c r="I67" s="37" t="str">
        <f>Vize!Z67</f>
        <v xml:space="preserve"> </v>
      </c>
      <c r="J67" s="37" t="str">
        <f>Final!Z67</f>
        <v xml:space="preserve"> </v>
      </c>
      <c r="K67" s="37" t="str">
        <f>Butunleme!Z67</f>
        <v xml:space="preserve"> </v>
      </c>
      <c r="L67" s="117"/>
      <c r="M67" s="117"/>
      <c r="N67" s="117"/>
      <c r="O67" s="118"/>
      <c r="P67" s="38" t="str">
        <f t="shared" si="4"/>
        <v xml:space="preserve"> </v>
      </c>
      <c r="Q67" s="39"/>
      <c r="R67" s="39" t="str">
        <f t="shared" si="2"/>
        <v xml:space="preserve"> </v>
      </c>
      <c r="S67" s="107" t="str">
        <f t="shared" si="3"/>
        <v xml:space="preserve"> </v>
      </c>
    </row>
    <row r="68" spans="1:19" ht="15" customHeight="1" x14ac:dyDescent="0.25">
      <c r="A68" s="35" t="str">
        <f>'S. Listesi'!E65</f>
        <v xml:space="preserve"> </v>
      </c>
      <c r="B68" s="36" t="str">
        <f>IF('S. Listesi'!F65=0," ",'S. Listesi'!F65)</f>
        <v xml:space="preserve"> </v>
      </c>
      <c r="C68" s="407" t="str">
        <f>IF('S. Listesi'!G65=0,"  ",'S. Listesi'!G65)</f>
        <v xml:space="preserve">  </v>
      </c>
      <c r="D68" s="407"/>
      <c r="E68" s="407"/>
      <c r="F68" s="407"/>
      <c r="G68" s="407"/>
      <c r="H68" s="407"/>
      <c r="I68" s="37" t="str">
        <f>Vize!Z68</f>
        <v xml:space="preserve"> </v>
      </c>
      <c r="J68" s="37" t="str">
        <f>Final!Z68</f>
        <v xml:space="preserve"> </v>
      </c>
      <c r="K68" s="37" t="str">
        <f>Butunleme!Z68</f>
        <v xml:space="preserve"> </v>
      </c>
      <c r="L68" s="117"/>
      <c r="M68" s="117"/>
      <c r="N68" s="117"/>
      <c r="O68" s="118"/>
      <c r="P68" s="38" t="str">
        <f t="shared" si="4"/>
        <v xml:space="preserve"> </v>
      </c>
      <c r="Q68" s="39"/>
      <c r="R68" s="39" t="str">
        <f t="shared" si="2"/>
        <v xml:space="preserve"> </v>
      </c>
      <c r="S68" s="107" t="str">
        <f t="shared" si="3"/>
        <v xml:space="preserve"> </v>
      </c>
    </row>
    <row r="69" spans="1:19" ht="15" customHeight="1" x14ac:dyDescent="0.25">
      <c r="A69" s="35" t="str">
        <f>'S. Listesi'!E66</f>
        <v xml:space="preserve"> </v>
      </c>
      <c r="B69" s="36" t="str">
        <f>IF('S. Listesi'!F66=0," ",'S. Listesi'!F66)</f>
        <v xml:space="preserve"> </v>
      </c>
      <c r="C69" s="407" t="str">
        <f>IF('S. Listesi'!G66=0,"  ",'S. Listesi'!G66)</f>
        <v xml:space="preserve">  </v>
      </c>
      <c r="D69" s="407"/>
      <c r="E69" s="407"/>
      <c r="F69" s="407"/>
      <c r="G69" s="407"/>
      <c r="H69" s="407"/>
      <c r="I69" s="37" t="str">
        <f>Vize!Z69</f>
        <v xml:space="preserve"> </v>
      </c>
      <c r="J69" s="37" t="str">
        <f>Final!Z69</f>
        <v xml:space="preserve"> </v>
      </c>
      <c r="K69" s="37" t="str">
        <f>Butunleme!Z69</f>
        <v xml:space="preserve"> </v>
      </c>
      <c r="L69" s="117"/>
      <c r="M69" s="117"/>
      <c r="N69" s="117"/>
      <c r="O69" s="118"/>
      <c r="P69" s="38" t="str">
        <f t="shared" si="4"/>
        <v xml:space="preserve"> </v>
      </c>
      <c r="Q69" s="39"/>
      <c r="R69" s="39" t="str">
        <f t="shared" si="2"/>
        <v xml:space="preserve"> </v>
      </c>
      <c r="S69" s="107" t="str">
        <f t="shared" si="3"/>
        <v xml:space="preserve"> </v>
      </c>
    </row>
    <row r="70" spans="1:19" ht="15" customHeight="1" x14ac:dyDescent="0.25">
      <c r="A70" s="35" t="str">
        <f>'S. Listesi'!E67</f>
        <v xml:space="preserve"> </v>
      </c>
      <c r="B70" s="36" t="str">
        <f>IF('S. Listesi'!F67=0," ",'S. Listesi'!F67)</f>
        <v xml:space="preserve"> </v>
      </c>
      <c r="C70" s="407" t="str">
        <f>IF('S. Listesi'!G67=0,"  ",'S. Listesi'!G67)</f>
        <v xml:space="preserve">  </v>
      </c>
      <c r="D70" s="407"/>
      <c r="E70" s="407"/>
      <c r="F70" s="407"/>
      <c r="G70" s="407"/>
      <c r="H70" s="407"/>
      <c r="I70" s="37" t="str">
        <f>Vize!Z70</f>
        <v xml:space="preserve"> </v>
      </c>
      <c r="J70" s="37" t="str">
        <f>Final!Z70</f>
        <v xml:space="preserve"> </v>
      </c>
      <c r="K70" s="37" t="str">
        <f>Butunleme!Z70</f>
        <v xml:space="preserve"> </v>
      </c>
      <c r="L70" s="117"/>
      <c r="M70" s="117"/>
      <c r="N70" s="117"/>
      <c r="O70" s="118"/>
      <c r="P70" s="38" t="str">
        <f t="shared" si="4"/>
        <v xml:space="preserve"> </v>
      </c>
      <c r="Q70" s="39"/>
      <c r="R70" s="39" t="str">
        <f t="shared" si="2"/>
        <v xml:space="preserve"> </v>
      </c>
      <c r="S70" s="107" t="str">
        <f t="shared" si="3"/>
        <v xml:space="preserve"> </v>
      </c>
    </row>
    <row r="71" spans="1:19" ht="15" customHeight="1" x14ac:dyDescent="0.25">
      <c r="A71" s="35" t="str">
        <f>'S. Listesi'!E68</f>
        <v xml:space="preserve"> </v>
      </c>
      <c r="B71" s="36" t="str">
        <f>IF('S. Listesi'!F68=0," ",'S. Listesi'!F68)</f>
        <v xml:space="preserve"> </v>
      </c>
      <c r="C71" s="407" t="str">
        <f>IF('S. Listesi'!G68=0,"  ",'S. Listesi'!G68)</f>
        <v xml:space="preserve">  </v>
      </c>
      <c r="D71" s="407"/>
      <c r="E71" s="407"/>
      <c r="F71" s="407"/>
      <c r="G71" s="407"/>
      <c r="H71" s="407"/>
      <c r="I71" s="37" t="str">
        <f>Vize!Z71</f>
        <v xml:space="preserve"> </v>
      </c>
      <c r="J71" s="37" t="str">
        <f>Final!Z71</f>
        <v xml:space="preserve"> </v>
      </c>
      <c r="K71" s="37" t="str">
        <f>Butunleme!Z71</f>
        <v xml:space="preserve"> </v>
      </c>
      <c r="L71" s="117"/>
      <c r="M71" s="117"/>
      <c r="N71" s="117"/>
      <c r="O71" s="118"/>
      <c r="P71" s="38" t="str">
        <f t="shared" si="4"/>
        <v xml:space="preserve"> </v>
      </c>
      <c r="Q71" s="39"/>
      <c r="R71" s="39" t="str">
        <f t="shared" si="2"/>
        <v xml:space="preserve"> </v>
      </c>
      <c r="S71" s="107" t="str">
        <f t="shared" si="3"/>
        <v xml:space="preserve"> </v>
      </c>
    </row>
    <row r="72" spans="1:19" ht="15" customHeight="1" x14ac:dyDescent="0.25">
      <c r="A72" s="35" t="str">
        <f>'S. Listesi'!E69</f>
        <v xml:space="preserve"> </v>
      </c>
      <c r="B72" s="36" t="str">
        <f>IF('S. Listesi'!F69=0," ",'S. Listesi'!F69)</f>
        <v xml:space="preserve"> </v>
      </c>
      <c r="C72" s="407" t="str">
        <f>IF('S. Listesi'!G69=0,"  ",'S. Listesi'!G69)</f>
        <v xml:space="preserve">  </v>
      </c>
      <c r="D72" s="407"/>
      <c r="E72" s="407"/>
      <c r="F72" s="407"/>
      <c r="G72" s="407"/>
      <c r="H72" s="407"/>
      <c r="I72" s="37" t="str">
        <f>Vize!Z72</f>
        <v xml:space="preserve"> </v>
      </c>
      <c r="J72" s="37" t="str">
        <f>Final!Z72</f>
        <v xml:space="preserve"> </v>
      </c>
      <c r="K72" s="37" t="str">
        <f>Butunleme!Z72</f>
        <v xml:space="preserve"> </v>
      </c>
      <c r="L72" s="117"/>
      <c r="M72" s="117"/>
      <c r="N72" s="117"/>
      <c r="O72" s="118"/>
      <c r="P72" s="38" t="str">
        <f t="shared" ref="P72:P75" si="5">IF(SUM(I72:J72)=0," ",(IF(K72=" ",AVERAGE(I72,J72),AVERAGE(I72,K72))))</f>
        <v xml:space="preserve"> </v>
      </c>
      <c r="Q72" s="39"/>
      <c r="R72" s="39" t="str">
        <f t="shared" ref="R72:R75" si="6">IF(P72=" "," ",IF(P72&gt;=90,"AA",IF(P72&gt;=80,"BA",IF(P72&gt;=75,"BB",IF(P72&gt;=70,"CB",IF(P72&gt;=60,"CC",IF(P72&gt;=50,"DC",IF(P72&gt;=40,"DD",IF(P72&gt;=30,"FD","FF")))))))))</f>
        <v xml:space="preserve"> </v>
      </c>
      <c r="S72" s="107" t="str">
        <f t="shared" ref="S72:S75" si="7">IF(P72=" "," ",IF(P72&gt;=50,"BAŞARILI","BAŞARISIZ"))</f>
        <v xml:space="preserve"> </v>
      </c>
    </row>
    <row r="73" spans="1:19" ht="15" customHeight="1" x14ac:dyDescent="0.25">
      <c r="A73" s="35" t="str">
        <f>'S. Listesi'!E70</f>
        <v xml:space="preserve"> </v>
      </c>
      <c r="B73" s="36" t="str">
        <f>IF('S. Listesi'!F70=0," ",'S. Listesi'!F70)</f>
        <v xml:space="preserve"> </v>
      </c>
      <c r="C73" s="407" t="str">
        <f>IF('S. Listesi'!G70=0,"  ",'S. Listesi'!G70)</f>
        <v xml:space="preserve">  </v>
      </c>
      <c r="D73" s="407"/>
      <c r="E73" s="407"/>
      <c r="F73" s="407"/>
      <c r="G73" s="407"/>
      <c r="H73" s="407"/>
      <c r="I73" s="37" t="str">
        <f>Vize!Z73</f>
        <v xml:space="preserve"> </v>
      </c>
      <c r="J73" s="37" t="str">
        <f>Final!Z73</f>
        <v xml:space="preserve"> </v>
      </c>
      <c r="K73" s="37" t="str">
        <f>Butunleme!Z73</f>
        <v xml:space="preserve"> </v>
      </c>
      <c r="L73" s="117"/>
      <c r="M73" s="117"/>
      <c r="N73" s="117"/>
      <c r="O73" s="118"/>
      <c r="P73" s="38" t="str">
        <f t="shared" si="5"/>
        <v xml:space="preserve"> </v>
      </c>
      <c r="Q73" s="39"/>
      <c r="R73" s="39" t="str">
        <f t="shared" si="6"/>
        <v xml:space="preserve"> </v>
      </c>
      <c r="S73" s="107" t="str">
        <f t="shared" si="7"/>
        <v xml:space="preserve"> </v>
      </c>
    </row>
    <row r="74" spans="1:19" ht="15" customHeight="1" x14ac:dyDescent="0.25">
      <c r="A74" s="35" t="str">
        <f>'S. Listesi'!E71</f>
        <v xml:space="preserve"> </v>
      </c>
      <c r="B74" s="36" t="str">
        <f>IF('S. Listesi'!F71=0," ",'S. Listesi'!F71)</f>
        <v xml:space="preserve"> </v>
      </c>
      <c r="C74" s="407" t="str">
        <f>IF('S. Listesi'!G71=0,"  ",'S. Listesi'!G71)</f>
        <v xml:space="preserve">  </v>
      </c>
      <c r="D74" s="407"/>
      <c r="E74" s="407"/>
      <c r="F74" s="407"/>
      <c r="G74" s="407"/>
      <c r="H74" s="407"/>
      <c r="I74" s="37" t="str">
        <f>Vize!Z74</f>
        <v xml:space="preserve"> </v>
      </c>
      <c r="J74" s="37" t="str">
        <f>Final!Z74</f>
        <v xml:space="preserve"> </v>
      </c>
      <c r="K74" s="37" t="str">
        <f>Butunleme!Z74</f>
        <v xml:space="preserve"> </v>
      </c>
      <c r="L74" s="117"/>
      <c r="M74" s="117"/>
      <c r="N74" s="117"/>
      <c r="O74" s="118"/>
      <c r="P74" s="38" t="str">
        <f t="shared" si="5"/>
        <v xml:space="preserve"> </v>
      </c>
      <c r="Q74" s="39"/>
      <c r="R74" s="39" t="str">
        <f t="shared" si="6"/>
        <v xml:space="preserve"> </v>
      </c>
      <c r="S74" s="107" t="str">
        <f t="shared" si="7"/>
        <v xml:space="preserve"> </v>
      </c>
    </row>
    <row r="75" spans="1:19" ht="15" customHeight="1" x14ac:dyDescent="0.25">
      <c r="A75" s="35" t="str">
        <f>'S. Listesi'!E72</f>
        <v xml:space="preserve"> </v>
      </c>
      <c r="B75" s="36" t="str">
        <f>IF('S. Listesi'!F72=0," ",'S. Listesi'!F72)</f>
        <v xml:space="preserve"> </v>
      </c>
      <c r="C75" s="407" t="str">
        <f>IF('S. Listesi'!G72=0,"  ",'S. Listesi'!G72)</f>
        <v xml:space="preserve">  </v>
      </c>
      <c r="D75" s="407"/>
      <c r="E75" s="407"/>
      <c r="F75" s="407"/>
      <c r="G75" s="407"/>
      <c r="H75" s="407"/>
      <c r="I75" s="37" t="str">
        <f>Vize!Z75</f>
        <v xml:space="preserve"> </v>
      </c>
      <c r="J75" s="37" t="str">
        <f>Final!Z75</f>
        <v xml:space="preserve"> </v>
      </c>
      <c r="K75" s="37" t="str">
        <f>Butunleme!Z75</f>
        <v xml:space="preserve"> </v>
      </c>
      <c r="L75" s="117"/>
      <c r="M75" s="117"/>
      <c r="N75" s="117"/>
      <c r="O75" s="118"/>
      <c r="P75" s="38" t="str">
        <f t="shared" si="5"/>
        <v xml:space="preserve"> </v>
      </c>
      <c r="Q75" s="39"/>
      <c r="R75" s="39" t="str">
        <f t="shared" si="6"/>
        <v xml:space="preserve"> </v>
      </c>
      <c r="S75" s="107" t="str">
        <f t="shared" si="7"/>
        <v xml:space="preserve"> </v>
      </c>
    </row>
    <row r="76" spans="1:19" ht="15" customHeight="1" x14ac:dyDescent="0.25">
      <c r="A76" s="35" t="str">
        <f>'S. Listesi'!E73</f>
        <v xml:space="preserve"> </v>
      </c>
      <c r="B76" s="36" t="str">
        <f>IF('S. Listesi'!F73=0," ",'S. Listesi'!F73)</f>
        <v xml:space="preserve"> </v>
      </c>
      <c r="C76" s="407" t="str">
        <f>IF('S. Listesi'!G73=0,"  ",'S. Listesi'!G73)</f>
        <v xml:space="preserve">  </v>
      </c>
      <c r="D76" s="407"/>
      <c r="E76" s="407"/>
      <c r="F76" s="407"/>
      <c r="G76" s="407"/>
      <c r="H76" s="407"/>
      <c r="I76" s="37" t="str">
        <f>Vize!Z76</f>
        <v xml:space="preserve"> </v>
      </c>
      <c r="J76" s="37" t="str">
        <f>Final!Z76</f>
        <v xml:space="preserve"> </v>
      </c>
      <c r="K76" s="37" t="str">
        <f>Butunleme!Z76</f>
        <v xml:space="preserve"> </v>
      </c>
      <c r="L76" s="117"/>
      <c r="M76" s="117"/>
      <c r="N76" s="117"/>
      <c r="O76" s="118"/>
      <c r="P76" s="38" t="str">
        <f t="shared" ref="P76:P119" si="8">IF(SUM(I76:J76)=0," ",(IF(K76=" ",AVERAGE(I76,J76),AVERAGE(I76,K76))))</f>
        <v xml:space="preserve"> </v>
      </c>
      <c r="Q76" s="39"/>
      <c r="R76" s="39" t="str">
        <f t="shared" ref="R76:R119" si="9">IF(P76=" "," ",IF(P76&gt;=90,"AA",IF(P76&gt;=80,"BA",IF(P76&gt;=75,"BB",IF(P76&gt;=70,"CB",IF(P76&gt;=60,"CC",IF(P76&gt;=50,"DC",IF(P76&gt;=40,"DD",IF(P76&gt;=30,"FD","FF")))))))))</f>
        <v xml:space="preserve"> </v>
      </c>
      <c r="S76" s="107" t="str">
        <f t="shared" ref="S76:S119" si="10">IF(P76=" "," ",IF(P76&gt;=50,"BAŞARILI","BAŞARISIZ"))</f>
        <v xml:space="preserve"> </v>
      </c>
    </row>
    <row r="77" spans="1:19" ht="15" customHeight="1" x14ac:dyDescent="0.25">
      <c r="A77" s="35" t="str">
        <f>'S. Listesi'!E74</f>
        <v xml:space="preserve"> </v>
      </c>
      <c r="B77" s="36" t="str">
        <f>IF('S. Listesi'!F74=0," ",'S. Listesi'!F74)</f>
        <v xml:space="preserve"> </v>
      </c>
      <c r="C77" s="407" t="str">
        <f>IF('S. Listesi'!G74=0,"  ",'S. Listesi'!G74)</f>
        <v xml:space="preserve">  </v>
      </c>
      <c r="D77" s="407"/>
      <c r="E77" s="407"/>
      <c r="F77" s="407"/>
      <c r="G77" s="407"/>
      <c r="H77" s="407"/>
      <c r="I77" s="37" t="str">
        <f>Vize!Z77</f>
        <v xml:space="preserve"> </v>
      </c>
      <c r="J77" s="37" t="str">
        <f>Final!Z77</f>
        <v xml:space="preserve"> </v>
      </c>
      <c r="K77" s="37" t="str">
        <f>Butunleme!Z77</f>
        <v xml:space="preserve"> </v>
      </c>
      <c r="L77" s="117"/>
      <c r="M77" s="117"/>
      <c r="N77" s="117"/>
      <c r="O77" s="118"/>
      <c r="P77" s="38" t="str">
        <f t="shared" si="8"/>
        <v xml:space="preserve"> </v>
      </c>
      <c r="Q77" s="39"/>
      <c r="R77" s="39" t="str">
        <f t="shared" si="9"/>
        <v xml:space="preserve"> </v>
      </c>
      <c r="S77" s="107" t="str">
        <f t="shared" si="10"/>
        <v xml:space="preserve"> </v>
      </c>
    </row>
    <row r="78" spans="1:19" ht="15" customHeight="1" x14ac:dyDescent="0.25">
      <c r="A78" s="35" t="str">
        <f>'S. Listesi'!E75</f>
        <v xml:space="preserve"> </v>
      </c>
      <c r="B78" s="36" t="str">
        <f>IF('S. Listesi'!F75=0," ",'S. Listesi'!F75)</f>
        <v xml:space="preserve"> </v>
      </c>
      <c r="C78" s="407" t="str">
        <f>IF('S. Listesi'!G75=0,"  ",'S. Listesi'!G75)</f>
        <v xml:space="preserve">  </v>
      </c>
      <c r="D78" s="407"/>
      <c r="E78" s="407"/>
      <c r="F78" s="407"/>
      <c r="G78" s="407"/>
      <c r="H78" s="407"/>
      <c r="I78" s="37" t="str">
        <f>Vize!Z78</f>
        <v xml:space="preserve"> </v>
      </c>
      <c r="J78" s="37" t="str">
        <f>Final!Z78</f>
        <v xml:space="preserve"> </v>
      </c>
      <c r="K78" s="37" t="str">
        <f>Butunleme!Z78</f>
        <v xml:space="preserve"> </v>
      </c>
      <c r="L78" s="117"/>
      <c r="M78" s="117"/>
      <c r="N78" s="117"/>
      <c r="O78" s="118"/>
      <c r="P78" s="38" t="str">
        <f t="shared" si="8"/>
        <v xml:space="preserve"> </v>
      </c>
      <c r="Q78" s="39"/>
      <c r="R78" s="39" t="str">
        <f t="shared" si="9"/>
        <v xml:space="preserve"> </v>
      </c>
      <c r="S78" s="107" t="str">
        <f t="shared" si="10"/>
        <v xml:space="preserve"> </v>
      </c>
    </row>
    <row r="79" spans="1:19" ht="15" customHeight="1" x14ac:dyDescent="0.25">
      <c r="A79" s="35" t="str">
        <f>'S. Listesi'!E76</f>
        <v xml:space="preserve"> </v>
      </c>
      <c r="B79" s="36" t="str">
        <f>IF('S. Listesi'!F76=0," ",'S. Listesi'!F76)</f>
        <v xml:space="preserve"> </v>
      </c>
      <c r="C79" s="407" t="str">
        <f>IF('S. Listesi'!G76=0,"  ",'S. Listesi'!G76)</f>
        <v xml:space="preserve">  </v>
      </c>
      <c r="D79" s="407"/>
      <c r="E79" s="407"/>
      <c r="F79" s="407"/>
      <c r="G79" s="407"/>
      <c r="H79" s="407"/>
      <c r="I79" s="37" t="str">
        <f>Vize!Z79</f>
        <v xml:space="preserve"> </v>
      </c>
      <c r="J79" s="37" t="str">
        <f>Final!Z79</f>
        <v xml:space="preserve"> </v>
      </c>
      <c r="K79" s="37" t="str">
        <f>Butunleme!Z79</f>
        <v xml:space="preserve"> </v>
      </c>
      <c r="L79" s="117"/>
      <c r="M79" s="117"/>
      <c r="N79" s="117"/>
      <c r="O79" s="118"/>
      <c r="P79" s="38" t="str">
        <f t="shared" si="8"/>
        <v xml:space="preserve"> </v>
      </c>
      <c r="Q79" s="39"/>
      <c r="R79" s="39" t="str">
        <f t="shared" si="9"/>
        <v xml:space="preserve"> </v>
      </c>
      <c r="S79" s="107" t="str">
        <f t="shared" si="10"/>
        <v xml:space="preserve"> </v>
      </c>
    </row>
    <row r="80" spans="1:19" ht="15" customHeight="1" x14ac:dyDescent="0.25">
      <c r="A80" s="35" t="str">
        <f>'S. Listesi'!E77</f>
        <v xml:space="preserve"> </v>
      </c>
      <c r="B80" s="36" t="str">
        <f>IF('S. Listesi'!F77=0," ",'S. Listesi'!F77)</f>
        <v xml:space="preserve"> </v>
      </c>
      <c r="C80" s="407" t="str">
        <f>IF('S. Listesi'!G77=0,"  ",'S. Listesi'!G77)</f>
        <v xml:space="preserve">  </v>
      </c>
      <c r="D80" s="407"/>
      <c r="E80" s="407"/>
      <c r="F80" s="407"/>
      <c r="G80" s="407"/>
      <c r="H80" s="407"/>
      <c r="I80" s="37" t="str">
        <f>Vize!Z80</f>
        <v xml:space="preserve"> </v>
      </c>
      <c r="J80" s="37" t="str">
        <f>Final!Z80</f>
        <v xml:space="preserve"> </v>
      </c>
      <c r="K80" s="37" t="str">
        <f>Butunleme!Z80</f>
        <v xml:space="preserve"> </v>
      </c>
      <c r="L80" s="117"/>
      <c r="M80" s="117"/>
      <c r="N80" s="117"/>
      <c r="O80" s="118"/>
      <c r="P80" s="38" t="str">
        <f t="shared" si="8"/>
        <v xml:space="preserve"> </v>
      </c>
      <c r="Q80" s="39"/>
      <c r="R80" s="39" t="str">
        <f t="shared" si="9"/>
        <v xml:space="preserve"> </v>
      </c>
      <c r="S80" s="107" t="str">
        <f t="shared" si="10"/>
        <v xml:space="preserve"> </v>
      </c>
    </row>
    <row r="81" spans="1:19" ht="15" customHeight="1" x14ac:dyDescent="0.25">
      <c r="A81" s="35" t="str">
        <f>'S. Listesi'!E78</f>
        <v xml:space="preserve"> </v>
      </c>
      <c r="B81" s="36" t="str">
        <f>IF('S. Listesi'!F78=0," ",'S. Listesi'!F78)</f>
        <v xml:space="preserve"> </v>
      </c>
      <c r="C81" s="407" t="str">
        <f>IF('S. Listesi'!G78=0,"  ",'S. Listesi'!G78)</f>
        <v xml:space="preserve">  </v>
      </c>
      <c r="D81" s="407"/>
      <c r="E81" s="407"/>
      <c r="F81" s="407"/>
      <c r="G81" s="407"/>
      <c r="H81" s="407"/>
      <c r="I81" s="37" t="str">
        <f>Vize!Z81</f>
        <v xml:space="preserve"> </v>
      </c>
      <c r="J81" s="37" t="str">
        <f>Final!Z81</f>
        <v xml:space="preserve"> </v>
      </c>
      <c r="K81" s="37" t="str">
        <f>Butunleme!Z81</f>
        <v xml:space="preserve"> </v>
      </c>
      <c r="L81" s="117"/>
      <c r="M81" s="117"/>
      <c r="N81" s="117"/>
      <c r="O81" s="118"/>
      <c r="P81" s="38" t="str">
        <f t="shared" si="8"/>
        <v xml:space="preserve"> </v>
      </c>
      <c r="Q81" s="39"/>
      <c r="R81" s="39" t="str">
        <f t="shared" si="9"/>
        <v xml:space="preserve"> </v>
      </c>
      <c r="S81" s="107" t="str">
        <f t="shared" si="10"/>
        <v xml:space="preserve"> </v>
      </c>
    </row>
    <row r="82" spans="1:19" ht="15" customHeight="1" x14ac:dyDescent="0.25">
      <c r="A82" s="35" t="str">
        <f>'S. Listesi'!E79</f>
        <v xml:space="preserve"> </v>
      </c>
      <c r="B82" s="36" t="str">
        <f>IF('S. Listesi'!F79=0," ",'S. Listesi'!F79)</f>
        <v xml:space="preserve"> </v>
      </c>
      <c r="C82" s="407" t="str">
        <f>IF('S. Listesi'!G79=0,"  ",'S. Listesi'!G79)</f>
        <v xml:space="preserve">  </v>
      </c>
      <c r="D82" s="407"/>
      <c r="E82" s="407"/>
      <c r="F82" s="407"/>
      <c r="G82" s="407"/>
      <c r="H82" s="407"/>
      <c r="I82" s="37" t="str">
        <f>Vize!Z82</f>
        <v xml:space="preserve"> </v>
      </c>
      <c r="J82" s="37" t="str">
        <f>Final!Z82</f>
        <v xml:space="preserve"> </v>
      </c>
      <c r="K82" s="37" t="str">
        <f>Butunleme!Z82</f>
        <v xml:space="preserve"> </v>
      </c>
      <c r="L82" s="117"/>
      <c r="M82" s="117"/>
      <c r="N82" s="117"/>
      <c r="O82" s="118"/>
      <c r="P82" s="38" t="str">
        <f t="shared" si="8"/>
        <v xml:space="preserve"> </v>
      </c>
      <c r="Q82" s="39"/>
      <c r="R82" s="39" t="str">
        <f t="shared" si="9"/>
        <v xml:space="preserve"> </v>
      </c>
      <c r="S82" s="107" t="str">
        <f t="shared" si="10"/>
        <v xml:space="preserve"> </v>
      </c>
    </row>
    <row r="83" spans="1:19" ht="15" customHeight="1" x14ac:dyDescent="0.25">
      <c r="A83" s="35" t="str">
        <f>'S. Listesi'!E80</f>
        <v xml:space="preserve"> </v>
      </c>
      <c r="B83" s="36" t="str">
        <f>IF('S. Listesi'!F80=0," ",'S. Listesi'!F80)</f>
        <v xml:space="preserve"> </v>
      </c>
      <c r="C83" s="407" t="str">
        <f>IF('S. Listesi'!G80=0,"  ",'S. Listesi'!G80)</f>
        <v xml:space="preserve">  </v>
      </c>
      <c r="D83" s="407"/>
      <c r="E83" s="407"/>
      <c r="F83" s="407"/>
      <c r="G83" s="407"/>
      <c r="H83" s="407"/>
      <c r="I83" s="37" t="str">
        <f>Vize!Z83</f>
        <v xml:space="preserve"> </v>
      </c>
      <c r="J83" s="37" t="str">
        <f>Final!Z83</f>
        <v xml:space="preserve"> </v>
      </c>
      <c r="K83" s="37" t="str">
        <f>Butunleme!Z83</f>
        <v xml:space="preserve"> </v>
      </c>
      <c r="L83" s="117"/>
      <c r="M83" s="117"/>
      <c r="N83" s="117"/>
      <c r="O83" s="118"/>
      <c r="P83" s="38" t="str">
        <f t="shared" si="8"/>
        <v xml:space="preserve"> </v>
      </c>
      <c r="Q83" s="39"/>
      <c r="R83" s="39" t="str">
        <f t="shared" si="9"/>
        <v xml:space="preserve"> </v>
      </c>
      <c r="S83" s="107" t="str">
        <f t="shared" si="10"/>
        <v xml:space="preserve"> </v>
      </c>
    </row>
    <row r="84" spans="1:19" ht="15" customHeight="1" x14ac:dyDescent="0.25">
      <c r="A84" s="35" t="str">
        <f>'S. Listesi'!E81</f>
        <v xml:space="preserve"> </v>
      </c>
      <c r="B84" s="36" t="str">
        <f>IF('S. Listesi'!F81=0," ",'S. Listesi'!F81)</f>
        <v xml:space="preserve"> </v>
      </c>
      <c r="C84" s="407" t="str">
        <f>IF('S. Listesi'!G81=0,"  ",'S. Listesi'!G81)</f>
        <v xml:space="preserve">  </v>
      </c>
      <c r="D84" s="407"/>
      <c r="E84" s="407"/>
      <c r="F84" s="407"/>
      <c r="G84" s="407"/>
      <c r="H84" s="407"/>
      <c r="I84" s="37" t="str">
        <f>Vize!Z84</f>
        <v xml:space="preserve"> </v>
      </c>
      <c r="J84" s="37" t="str">
        <f>Final!Z84</f>
        <v xml:space="preserve"> </v>
      </c>
      <c r="K84" s="37" t="str">
        <f>Butunleme!Z84</f>
        <v xml:space="preserve"> </v>
      </c>
      <c r="L84" s="117"/>
      <c r="M84" s="117"/>
      <c r="N84" s="117"/>
      <c r="O84" s="118"/>
      <c r="P84" s="38" t="str">
        <f t="shared" si="8"/>
        <v xml:space="preserve"> </v>
      </c>
      <c r="Q84" s="39"/>
      <c r="R84" s="39" t="str">
        <f t="shared" si="9"/>
        <v xml:space="preserve"> </v>
      </c>
      <c r="S84" s="107" t="str">
        <f t="shared" si="10"/>
        <v xml:space="preserve"> </v>
      </c>
    </row>
    <row r="85" spans="1:19" ht="15" customHeight="1" x14ac:dyDescent="0.25">
      <c r="A85" s="35" t="str">
        <f>'S. Listesi'!E82</f>
        <v xml:space="preserve"> </v>
      </c>
      <c r="B85" s="36" t="str">
        <f>IF('S. Listesi'!F82=0," ",'S. Listesi'!F82)</f>
        <v xml:space="preserve"> </v>
      </c>
      <c r="C85" s="407" t="str">
        <f>IF('S. Listesi'!G82=0,"  ",'S. Listesi'!G82)</f>
        <v xml:space="preserve">  </v>
      </c>
      <c r="D85" s="407"/>
      <c r="E85" s="407"/>
      <c r="F85" s="407"/>
      <c r="G85" s="407"/>
      <c r="H85" s="407"/>
      <c r="I85" s="37" t="str">
        <f>Vize!Z85</f>
        <v xml:space="preserve"> </v>
      </c>
      <c r="J85" s="37" t="str">
        <f>Final!Z85</f>
        <v xml:space="preserve"> </v>
      </c>
      <c r="K85" s="37" t="str">
        <f>Butunleme!Z85</f>
        <v xml:space="preserve"> </v>
      </c>
      <c r="L85" s="117"/>
      <c r="M85" s="117"/>
      <c r="N85" s="117"/>
      <c r="O85" s="118"/>
      <c r="P85" s="38" t="str">
        <f t="shared" si="8"/>
        <v xml:space="preserve"> </v>
      </c>
      <c r="Q85" s="39"/>
      <c r="R85" s="39" t="str">
        <f t="shared" si="9"/>
        <v xml:space="preserve"> </v>
      </c>
      <c r="S85" s="107" t="str">
        <f t="shared" si="10"/>
        <v xml:space="preserve"> </v>
      </c>
    </row>
    <row r="86" spans="1:19" ht="15" customHeight="1" x14ac:dyDescent="0.25">
      <c r="A86" s="35" t="str">
        <f>'S. Listesi'!E83</f>
        <v xml:space="preserve"> </v>
      </c>
      <c r="B86" s="36" t="str">
        <f>IF('S. Listesi'!F83=0," ",'S. Listesi'!F83)</f>
        <v xml:space="preserve"> </v>
      </c>
      <c r="C86" s="407" t="str">
        <f>IF('S. Listesi'!G83=0,"  ",'S. Listesi'!G83)</f>
        <v xml:space="preserve">  </v>
      </c>
      <c r="D86" s="407"/>
      <c r="E86" s="407"/>
      <c r="F86" s="407"/>
      <c r="G86" s="407"/>
      <c r="H86" s="407"/>
      <c r="I86" s="37" t="str">
        <f>Vize!Z86</f>
        <v xml:space="preserve"> </v>
      </c>
      <c r="J86" s="37" t="str">
        <f>Final!Z86</f>
        <v xml:space="preserve"> </v>
      </c>
      <c r="K86" s="37" t="str">
        <f>Butunleme!Z86</f>
        <v xml:space="preserve"> </v>
      </c>
      <c r="L86" s="117"/>
      <c r="M86" s="117"/>
      <c r="N86" s="117"/>
      <c r="O86" s="118"/>
      <c r="P86" s="38" t="str">
        <f t="shared" si="8"/>
        <v xml:space="preserve"> </v>
      </c>
      <c r="Q86" s="39"/>
      <c r="R86" s="39" t="str">
        <f t="shared" si="9"/>
        <v xml:space="preserve"> </v>
      </c>
      <c r="S86" s="107" t="str">
        <f t="shared" si="10"/>
        <v xml:space="preserve"> </v>
      </c>
    </row>
    <row r="87" spans="1:19" ht="15" customHeight="1" x14ac:dyDescent="0.25">
      <c r="A87" s="35" t="str">
        <f>'S. Listesi'!E84</f>
        <v xml:space="preserve"> </v>
      </c>
      <c r="B87" s="36" t="str">
        <f>IF('S. Listesi'!F84=0," ",'S. Listesi'!F84)</f>
        <v xml:space="preserve"> </v>
      </c>
      <c r="C87" s="407" t="str">
        <f>IF('S. Listesi'!G84=0,"  ",'S. Listesi'!G84)</f>
        <v xml:space="preserve">  </v>
      </c>
      <c r="D87" s="407"/>
      <c r="E87" s="407"/>
      <c r="F87" s="407"/>
      <c r="G87" s="407"/>
      <c r="H87" s="407"/>
      <c r="I87" s="37" t="str">
        <f>Vize!Z87</f>
        <v xml:space="preserve"> </v>
      </c>
      <c r="J87" s="37" t="str">
        <f>Final!Z87</f>
        <v xml:space="preserve"> </v>
      </c>
      <c r="K87" s="37" t="str">
        <f>Butunleme!Z87</f>
        <v xml:space="preserve"> </v>
      </c>
      <c r="L87" s="117"/>
      <c r="M87" s="117"/>
      <c r="N87" s="117"/>
      <c r="O87" s="118"/>
      <c r="P87" s="38" t="str">
        <f t="shared" si="8"/>
        <v xml:space="preserve"> </v>
      </c>
      <c r="Q87" s="39"/>
      <c r="R87" s="39" t="str">
        <f t="shared" si="9"/>
        <v xml:space="preserve"> </v>
      </c>
      <c r="S87" s="107" t="str">
        <f t="shared" si="10"/>
        <v xml:space="preserve"> </v>
      </c>
    </row>
    <row r="88" spans="1:19" ht="15" customHeight="1" x14ac:dyDescent="0.25">
      <c r="A88" s="35" t="str">
        <f>'S. Listesi'!E85</f>
        <v xml:space="preserve"> </v>
      </c>
      <c r="B88" s="36" t="str">
        <f>IF('S. Listesi'!F85=0," ",'S. Listesi'!F85)</f>
        <v xml:space="preserve"> </v>
      </c>
      <c r="C88" s="407" t="str">
        <f>IF('S. Listesi'!G85=0,"  ",'S. Listesi'!G85)</f>
        <v xml:space="preserve">  </v>
      </c>
      <c r="D88" s="407"/>
      <c r="E88" s="407"/>
      <c r="F88" s="407"/>
      <c r="G88" s="407"/>
      <c r="H88" s="407"/>
      <c r="I88" s="37" t="str">
        <f>Vize!Z88</f>
        <v xml:space="preserve"> </v>
      </c>
      <c r="J88" s="37" t="str">
        <f>Final!Z88</f>
        <v xml:space="preserve"> </v>
      </c>
      <c r="K88" s="37" t="str">
        <f>Butunleme!Z88</f>
        <v xml:space="preserve"> </v>
      </c>
      <c r="L88" s="117"/>
      <c r="M88" s="117"/>
      <c r="N88" s="117"/>
      <c r="O88" s="118"/>
      <c r="P88" s="38" t="str">
        <f t="shared" si="8"/>
        <v xml:space="preserve"> </v>
      </c>
      <c r="Q88" s="39"/>
      <c r="R88" s="39" t="str">
        <f t="shared" si="9"/>
        <v xml:space="preserve"> </v>
      </c>
      <c r="S88" s="107" t="str">
        <f t="shared" si="10"/>
        <v xml:space="preserve"> </v>
      </c>
    </row>
    <row r="89" spans="1:19" ht="15" customHeight="1" x14ac:dyDescent="0.25">
      <c r="A89" s="35" t="str">
        <f>'S. Listesi'!E86</f>
        <v xml:space="preserve"> </v>
      </c>
      <c r="B89" s="36" t="str">
        <f>IF('S. Listesi'!F86=0," ",'S. Listesi'!F86)</f>
        <v xml:space="preserve"> </v>
      </c>
      <c r="C89" s="407" t="str">
        <f>IF('S. Listesi'!G86=0,"  ",'S. Listesi'!G86)</f>
        <v xml:space="preserve">  </v>
      </c>
      <c r="D89" s="407"/>
      <c r="E89" s="407"/>
      <c r="F89" s="407"/>
      <c r="G89" s="407"/>
      <c r="H89" s="407"/>
      <c r="I89" s="37" t="str">
        <f>Vize!Z89</f>
        <v xml:space="preserve"> </v>
      </c>
      <c r="J89" s="37" t="str">
        <f>Final!Z89</f>
        <v xml:space="preserve"> </v>
      </c>
      <c r="K89" s="37" t="str">
        <f>Butunleme!Z89</f>
        <v xml:space="preserve"> </v>
      </c>
      <c r="L89" s="117"/>
      <c r="M89" s="117"/>
      <c r="N89" s="117"/>
      <c r="O89" s="118"/>
      <c r="P89" s="38" t="str">
        <f t="shared" si="8"/>
        <v xml:space="preserve"> </v>
      </c>
      <c r="Q89" s="39"/>
      <c r="R89" s="39" t="str">
        <f t="shared" si="9"/>
        <v xml:space="preserve"> </v>
      </c>
      <c r="S89" s="107" t="str">
        <f t="shared" si="10"/>
        <v xml:space="preserve"> </v>
      </c>
    </row>
    <row r="90" spans="1:19" ht="15" customHeight="1" x14ac:dyDescent="0.25">
      <c r="A90" s="35" t="str">
        <f>'S. Listesi'!E87</f>
        <v xml:space="preserve"> </v>
      </c>
      <c r="B90" s="36" t="str">
        <f>IF('S. Listesi'!F87=0," ",'S. Listesi'!F87)</f>
        <v xml:space="preserve"> </v>
      </c>
      <c r="C90" s="407" t="str">
        <f>IF('S. Listesi'!G87=0,"  ",'S. Listesi'!G87)</f>
        <v xml:space="preserve">  </v>
      </c>
      <c r="D90" s="407"/>
      <c r="E90" s="407"/>
      <c r="F90" s="407"/>
      <c r="G90" s="407"/>
      <c r="H90" s="407"/>
      <c r="I90" s="37" t="str">
        <f>Vize!Z90</f>
        <v xml:space="preserve"> </v>
      </c>
      <c r="J90" s="37" t="str">
        <f>Final!Z90</f>
        <v xml:space="preserve"> </v>
      </c>
      <c r="K90" s="37" t="str">
        <f>Butunleme!Z90</f>
        <v xml:space="preserve"> </v>
      </c>
      <c r="L90" s="117"/>
      <c r="M90" s="117"/>
      <c r="N90" s="117"/>
      <c r="O90" s="118"/>
      <c r="P90" s="38" t="str">
        <f t="shared" si="8"/>
        <v xml:space="preserve"> </v>
      </c>
      <c r="Q90" s="39"/>
      <c r="R90" s="39" t="str">
        <f t="shared" si="9"/>
        <v xml:space="preserve"> </v>
      </c>
      <c r="S90" s="107" t="str">
        <f t="shared" si="10"/>
        <v xml:space="preserve"> </v>
      </c>
    </row>
    <row r="91" spans="1:19" ht="15" customHeight="1" x14ac:dyDescent="0.25">
      <c r="A91" s="35" t="str">
        <f>'S. Listesi'!E88</f>
        <v xml:space="preserve"> </v>
      </c>
      <c r="B91" s="36" t="str">
        <f>IF('S. Listesi'!F88=0," ",'S. Listesi'!F88)</f>
        <v xml:space="preserve"> </v>
      </c>
      <c r="C91" s="407" t="str">
        <f>IF('S. Listesi'!G88=0,"  ",'S. Listesi'!G88)</f>
        <v xml:space="preserve">  </v>
      </c>
      <c r="D91" s="407"/>
      <c r="E91" s="407"/>
      <c r="F91" s="407"/>
      <c r="G91" s="407"/>
      <c r="H91" s="407"/>
      <c r="I91" s="37" t="str">
        <f>Vize!Z91</f>
        <v xml:space="preserve"> </v>
      </c>
      <c r="J91" s="37" t="str">
        <f>Final!Z91</f>
        <v xml:space="preserve"> </v>
      </c>
      <c r="K91" s="37" t="str">
        <f>Butunleme!Z91</f>
        <v xml:space="preserve"> </v>
      </c>
      <c r="L91" s="117"/>
      <c r="M91" s="117"/>
      <c r="N91" s="117"/>
      <c r="O91" s="118"/>
      <c r="P91" s="38" t="str">
        <f t="shared" si="8"/>
        <v xml:space="preserve"> </v>
      </c>
      <c r="Q91" s="39"/>
      <c r="R91" s="39" t="str">
        <f t="shared" si="9"/>
        <v xml:space="preserve"> </v>
      </c>
      <c r="S91" s="107" t="str">
        <f t="shared" si="10"/>
        <v xml:space="preserve"> </v>
      </c>
    </row>
    <row r="92" spans="1:19" ht="15" customHeight="1" x14ac:dyDescent="0.25">
      <c r="A92" s="35" t="str">
        <f>'S. Listesi'!E89</f>
        <v xml:space="preserve"> </v>
      </c>
      <c r="B92" s="36" t="str">
        <f>IF('S. Listesi'!F89=0," ",'S. Listesi'!F89)</f>
        <v xml:space="preserve"> </v>
      </c>
      <c r="C92" s="407" t="str">
        <f>IF('S. Listesi'!G89=0,"  ",'S. Listesi'!G89)</f>
        <v xml:space="preserve">  </v>
      </c>
      <c r="D92" s="407"/>
      <c r="E92" s="407"/>
      <c r="F92" s="407"/>
      <c r="G92" s="407"/>
      <c r="H92" s="407"/>
      <c r="I92" s="37" t="str">
        <f>Vize!Z92</f>
        <v xml:space="preserve"> </v>
      </c>
      <c r="J92" s="37" t="str">
        <f>Final!Z92</f>
        <v xml:space="preserve"> </v>
      </c>
      <c r="K92" s="37" t="str">
        <f>Butunleme!Z92</f>
        <v xml:space="preserve"> </v>
      </c>
      <c r="L92" s="117"/>
      <c r="M92" s="117"/>
      <c r="N92" s="117"/>
      <c r="O92" s="118"/>
      <c r="P92" s="38" t="str">
        <f t="shared" si="8"/>
        <v xml:space="preserve"> </v>
      </c>
      <c r="Q92" s="39"/>
      <c r="R92" s="39" t="str">
        <f t="shared" si="9"/>
        <v xml:space="preserve"> </v>
      </c>
      <c r="S92" s="107" t="str">
        <f t="shared" si="10"/>
        <v xml:space="preserve"> </v>
      </c>
    </row>
    <row r="93" spans="1:19" ht="15" customHeight="1" x14ac:dyDescent="0.25">
      <c r="A93" s="35" t="str">
        <f>'S. Listesi'!E90</f>
        <v xml:space="preserve"> </v>
      </c>
      <c r="B93" s="36" t="str">
        <f>IF('S. Listesi'!F90=0," ",'S. Listesi'!F90)</f>
        <v xml:space="preserve"> </v>
      </c>
      <c r="C93" s="407" t="str">
        <f>IF('S. Listesi'!G90=0,"  ",'S. Listesi'!G90)</f>
        <v xml:space="preserve">  </v>
      </c>
      <c r="D93" s="407"/>
      <c r="E93" s="407"/>
      <c r="F93" s="407"/>
      <c r="G93" s="407"/>
      <c r="H93" s="407"/>
      <c r="I93" s="37" t="str">
        <f>Vize!Z93</f>
        <v xml:space="preserve"> </v>
      </c>
      <c r="J93" s="37" t="str">
        <f>Final!Z93</f>
        <v xml:space="preserve"> </v>
      </c>
      <c r="K93" s="37" t="str">
        <f>Butunleme!Z93</f>
        <v xml:space="preserve"> </v>
      </c>
      <c r="L93" s="117"/>
      <c r="M93" s="117"/>
      <c r="N93" s="117"/>
      <c r="O93" s="118"/>
      <c r="P93" s="38" t="str">
        <f t="shared" si="8"/>
        <v xml:space="preserve"> </v>
      </c>
      <c r="Q93" s="39"/>
      <c r="R93" s="39" t="str">
        <f t="shared" si="9"/>
        <v xml:space="preserve"> </v>
      </c>
      <c r="S93" s="107" t="str">
        <f t="shared" si="10"/>
        <v xml:space="preserve"> </v>
      </c>
    </row>
    <row r="94" spans="1:19" ht="15" customHeight="1" x14ac:dyDescent="0.25">
      <c r="A94" s="35" t="str">
        <f>'S. Listesi'!E91</f>
        <v xml:space="preserve"> </v>
      </c>
      <c r="B94" s="36" t="str">
        <f>IF('S. Listesi'!F91=0," ",'S. Listesi'!F91)</f>
        <v xml:space="preserve"> </v>
      </c>
      <c r="C94" s="407" t="str">
        <f>IF('S. Listesi'!G91=0,"  ",'S. Listesi'!G91)</f>
        <v xml:space="preserve">  </v>
      </c>
      <c r="D94" s="407"/>
      <c r="E94" s="407"/>
      <c r="F94" s="407"/>
      <c r="G94" s="407"/>
      <c r="H94" s="407"/>
      <c r="I94" s="37" t="str">
        <f>Vize!Z94</f>
        <v xml:space="preserve"> </v>
      </c>
      <c r="J94" s="37" t="str">
        <f>Final!Z94</f>
        <v xml:space="preserve"> </v>
      </c>
      <c r="K94" s="37" t="str">
        <f>Butunleme!Z94</f>
        <v xml:space="preserve"> </v>
      </c>
      <c r="L94" s="117"/>
      <c r="M94" s="117"/>
      <c r="N94" s="117"/>
      <c r="O94" s="118"/>
      <c r="P94" s="38" t="str">
        <f t="shared" si="8"/>
        <v xml:space="preserve"> </v>
      </c>
      <c r="Q94" s="39"/>
      <c r="R94" s="39" t="str">
        <f t="shared" si="9"/>
        <v xml:space="preserve"> </v>
      </c>
      <c r="S94" s="107" t="str">
        <f t="shared" si="10"/>
        <v xml:space="preserve"> </v>
      </c>
    </row>
    <row r="95" spans="1:19" ht="15" customHeight="1" x14ac:dyDescent="0.25">
      <c r="A95" s="35" t="str">
        <f>'S. Listesi'!E92</f>
        <v xml:space="preserve"> </v>
      </c>
      <c r="B95" s="36" t="str">
        <f>IF('S. Listesi'!F92=0," ",'S. Listesi'!F92)</f>
        <v xml:space="preserve"> </v>
      </c>
      <c r="C95" s="407" t="str">
        <f>IF('S. Listesi'!G92=0,"  ",'S. Listesi'!G92)</f>
        <v xml:space="preserve">  </v>
      </c>
      <c r="D95" s="407"/>
      <c r="E95" s="407"/>
      <c r="F95" s="407"/>
      <c r="G95" s="407"/>
      <c r="H95" s="407"/>
      <c r="I95" s="37" t="str">
        <f>Vize!Z95</f>
        <v xml:space="preserve"> </v>
      </c>
      <c r="J95" s="37" t="str">
        <f>Final!Z95</f>
        <v xml:space="preserve"> </v>
      </c>
      <c r="K95" s="37" t="str">
        <f>Butunleme!Z95</f>
        <v xml:space="preserve"> </v>
      </c>
      <c r="L95" s="117"/>
      <c r="M95" s="117"/>
      <c r="N95" s="117"/>
      <c r="O95" s="118"/>
      <c r="P95" s="38" t="str">
        <f t="shared" si="8"/>
        <v xml:space="preserve"> </v>
      </c>
      <c r="Q95" s="39"/>
      <c r="R95" s="39" t="str">
        <f t="shared" si="9"/>
        <v xml:space="preserve"> </v>
      </c>
      <c r="S95" s="107" t="str">
        <f t="shared" si="10"/>
        <v xml:space="preserve"> </v>
      </c>
    </row>
    <row r="96" spans="1:19" ht="15" customHeight="1" x14ac:dyDescent="0.25">
      <c r="A96" s="35" t="str">
        <f>'S. Listesi'!E93</f>
        <v xml:space="preserve"> </v>
      </c>
      <c r="B96" s="36" t="str">
        <f>IF('S. Listesi'!F93=0," ",'S. Listesi'!F93)</f>
        <v xml:space="preserve"> </v>
      </c>
      <c r="C96" s="407" t="str">
        <f>IF('S. Listesi'!G93=0,"  ",'S. Listesi'!G93)</f>
        <v xml:space="preserve">  </v>
      </c>
      <c r="D96" s="407"/>
      <c r="E96" s="407"/>
      <c r="F96" s="407"/>
      <c r="G96" s="407"/>
      <c r="H96" s="407"/>
      <c r="I96" s="37" t="str">
        <f>Vize!Z96</f>
        <v xml:space="preserve"> </v>
      </c>
      <c r="J96" s="37" t="str">
        <f>Final!Z96</f>
        <v xml:space="preserve"> </v>
      </c>
      <c r="K96" s="37" t="str">
        <f>Butunleme!Z96</f>
        <v xml:space="preserve"> </v>
      </c>
      <c r="L96" s="117"/>
      <c r="M96" s="117"/>
      <c r="N96" s="117"/>
      <c r="O96" s="118"/>
      <c r="P96" s="38" t="str">
        <f t="shared" si="8"/>
        <v xml:space="preserve"> </v>
      </c>
      <c r="Q96" s="39"/>
      <c r="R96" s="39" t="str">
        <f t="shared" si="9"/>
        <v xml:space="preserve"> </v>
      </c>
      <c r="S96" s="107" t="str">
        <f t="shared" si="10"/>
        <v xml:space="preserve"> </v>
      </c>
    </row>
    <row r="97" spans="1:19" ht="15" customHeight="1" x14ac:dyDescent="0.25">
      <c r="A97" s="35" t="str">
        <f>'S. Listesi'!E94</f>
        <v xml:space="preserve"> </v>
      </c>
      <c r="B97" s="36" t="str">
        <f>IF('S. Listesi'!F94=0," ",'S. Listesi'!F94)</f>
        <v xml:space="preserve"> </v>
      </c>
      <c r="C97" s="407" t="str">
        <f>IF('S. Listesi'!G94=0,"  ",'S. Listesi'!G94)</f>
        <v xml:space="preserve">  </v>
      </c>
      <c r="D97" s="407"/>
      <c r="E97" s="407"/>
      <c r="F97" s="407"/>
      <c r="G97" s="407"/>
      <c r="H97" s="407"/>
      <c r="I97" s="37" t="str">
        <f>Vize!Z97</f>
        <v xml:space="preserve"> </v>
      </c>
      <c r="J97" s="37" t="str">
        <f>Final!Z97</f>
        <v xml:space="preserve"> </v>
      </c>
      <c r="K97" s="37" t="str">
        <f>Butunleme!Z97</f>
        <v xml:space="preserve"> </v>
      </c>
      <c r="L97" s="117"/>
      <c r="M97" s="117"/>
      <c r="N97" s="117"/>
      <c r="O97" s="118"/>
      <c r="P97" s="38" t="str">
        <f t="shared" si="8"/>
        <v xml:space="preserve"> </v>
      </c>
      <c r="Q97" s="39"/>
      <c r="R97" s="39" t="str">
        <f t="shared" si="9"/>
        <v xml:space="preserve"> </v>
      </c>
      <c r="S97" s="107" t="str">
        <f t="shared" si="10"/>
        <v xml:space="preserve"> </v>
      </c>
    </row>
    <row r="98" spans="1:19" ht="15" customHeight="1" x14ac:dyDescent="0.25">
      <c r="A98" s="35" t="str">
        <f>'S. Listesi'!E95</f>
        <v xml:space="preserve"> </v>
      </c>
      <c r="B98" s="36" t="str">
        <f>IF('S. Listesi'!F95=0," ",'S. Listesi'!F95)</f>
        <v xml:space="preserve"> </v>
      </c>
      <c r="C98" s="407" t="str">
        <f>IF('S. Listesi'!G95=0,"  ",'S. Listesi'!G95)</f>
        <v xml:space="preserve">  </v>
      </c>
      <c r="D98" s="407"/>
      <c r="E98" s="407"/>
      <c r="F98" s="407"/>
      <c r="G98" s="407"/>
      <c r="H98" s="407"/>
      <c r="I98" s="37" t="str">
        <f>Vize!Z98</f>
        <v xml:space="preserve"> </v>
      </c>
      <c r="J98" s="37" t="str">
        <f>Final!Z98</f>
        <v xml:space="preserve"> </v>
      </c>
      <c r="K98" s="37" t="str">
        <f>Butunleme!Z98</f>
        <v xml:space="preserve"> </v>
      </c>
      <c r="L98" s="117"/>
      <c r="M98" s="117"/>
      <c r="N98" s="117"/>
      <c r="O98" s="118"/>
      <c r="P98" s="38" t="str">
        <f t="shared" si="8"/>
        <v xml:space="preserve"> </v>
      </c>
      <c r="Q98" s="39"/>
      <c r="R98" s="39" t="str">
        <f t="shared" si="9"/>
        <v xml:space="preserve"> </v>
      </c>
      <c r="S98" s="107" t="str">
        <f t="shared" si="10"/>
        <v xml:space="preserve"> </v>
      </c>
    </row>
    <row r="99" spans="1:19" ht="15" customHeight="1" x14ac:dyDescent="0.25">
      <c r="A99" s="35" t="str">
        <f>'S. Listesi'!E96</f>
        <v xml:space="preserve"> </v>
      </c>
      <c r="B99" s="36" t="str">
        <f>IF('S. Listesi'!F96=0," ",'S. Listesi'!F96)</f>
        <v xml:space="preserve"> </v>
      </c>
      <c r="C99" s="407" t="str">
        <f>IF('S. Listesi'!G96=0,"  ",'S. Listesi'!G96)</f>
        <v xml:space="preserve">  </v>
      </c>
      <c r="D99" s="407"/>
      <c r="E99" s="407"/>
      <c r="F99" s="407"/>
      <c r="G99" s="407"/>
      <c r="H99" s="407"/>
      <c r="I99" s="37" t="str">
        <f>Vize!Z99</f>
        <v xml:space="preserve"> </v>
      </c>
      <c r="J99" s="37" t="str">
        <f>Final!Z99</f>
        <v xml:space="preserve"> </v>
      </c>
      <c r="K99" s="37" t="str">
        <f>Butunleme!Z99</f>
        <v xml:space="preserve"> </v>
      </c>
      <c r="L99" s="117"/>
      <c r="M99" s="117"/>
      <c r="N99" s="117"/>
      <c r="O99" s="118"/>
      <c r="P99" s="38" t="str">
        <f t="shared" si="8"/>
        <v xml:space="preserve"> </v>
      </c>
      <c r="Q99" s="39"/>
      <c r="R99" s="39" t="str">
        <f t="shared" si="9"/>
        <v xml:space="preserve"> </v>
      </c>
      <c r="S99" s="107" t="str">
        <f t="shared" si="10"/>
        <v xml:space="preserve"> </v>
      </c>
    </row>
    <row r="100" spans="1:19" ht="15" customHeight="1" x14ac:dyDescent="0.25">
      <c r="A100" s="35" t="str">
        <f>'S. Listesi'!E97</f>
        <v xml:space="preserve"> </v>
      </c>
      <c r="B100" s="36" t="str">
        <f>IF('S. Listesi'!F97=0," ",'S. Listesi'!F97)</f>
        <v xml:space="preserve"> </v>
      </c>
      <c r="C100" s="407" t="str">
        <f>IF('S. Listesi'!G97=0,"  ",'S. Listesi'!G97)</f>
        <v xml:space="preserve">  </v>
      </c>
      <c r="D100" s="407"/>
      <c r="E100" s="407"/>
      <c r="F100" s="407"/>
      <c r="G100" s="407"/>
      <c r="H100" s="407"/>
      <c r="I100" s="37" t="str">
        <f>Vize!Z100</f>
        <v xml:space="preserve"> </v>
      </c>
      <c r="J100" s="37" t="str">
        <f>Final!Z100</f>
        <v xml:space="preserve"> </v>
      </c>
      <c r="K100" s="37" t="str">
        <f>Butunleme!Z100</f>
        <v xml:space="preserve"> </v>
      </c>
      <c r="L100" s="117"/>
      <c r="M100" s="117"/>
      <c r="N100" s="117"/>
      <c r="O100" s="118"/>
      <c r="P100" s="38" t="str">
        <f t="shared" si="8"/>
        <v xml:space="preserve"> </v>
      </c>
      <c r="Q100" s="39"/>
      <c r="R100" s="39" t="str">
        <f t="shared" si="9"/>
        <v xml:space="preserve"> </v>
      </c>
      <c r="S100" s="107" t="str">
        <f t="shared" si="10"/>
        <v xml:space="preserve"> </v>
      </c>
    </row>
    <row r="101" spans="1:19" ht="15" customHeight="1" x14ac:dyDescent="0.25">
      <c r="A101" s="35" t="str">
        <f>'S. Listesi'!E98</f>
        <v xml:space="preserve"> </v>
      </c>
      <c r="B101" s="36" t="str">
        <f>IF('S. Listesi'!F98=0," ",'S. Listesi'!F98)</f>
        <v xml:space="preserve"> </v>
      </c>
      <c r="C101" s="407" t="str">
        <f>IF('S. Listesi'!G98=0,"  ",'S. Listesi'!G98)</f>
        <v xml:space="preserve">  </v>
      </c>
      <c r="D101" s="407"/>
      <c r="E101" s="407"/>
      <c r="F101" s="407"/>
      <c r="G101" s="407"/>
      <c r="H101" s="407"/>
      <c r="I101" s="37" t="str">
        <f>Vize!Z101</f>
        <v xml:space="preserve"> </v>
      </c>
      <c r="J101" s="37" t="str">
        <f>Final!Z101</f>
        <v xml:space="preserve"> </v>
      </c>
      <c r="K101" s="37" t="str">
        <f>Butunleme!Z101</f>
        <v xml:space="preserve"> </v>
      </c>
      <c r="L101" s="117"/>
      <c r="M101" s="117"/>
      <c r="N101" s="117"/>
      <c r="O101" s="118"/>
      <c r="P101" s="38" t="str">
        <f t="shared" si="8"/>
        <v xml:space="preserve"> </v>
      </c>
      <c r="Q101" s="39"/>
      <c r="R101" s="39" t="str">
        <f t="shared" si="9"/>
        <v xml:space="preserve"> </v>
      </c>
      <c r="S101" s="107" t="str">
        <f t="shared" si="10"/>
        <v xml:space="preserve"> </v>
      </c>
    </row>
    <row r="102" spans="1:19" ht="15" customHeight="1" x14ac:dyDescent="0.25">
      <c r="A102" s="35" t="str">
        <f>'S. Listesi'!E99</f>
        <v xml:space="preserve"> </v>
      </c>
      <c r="B102" s="36" t="str">
        <f>IF('S. Listesi'!F99=0," ",'S. Listesi'!F99)</f>
        <v xml:space="preserve"> </v>
      </c>
      <c r="C102" s="407" t="str">
        <f>IF('S. Listesi'!G99=0,"  ",'S. Listesi'!G99)</f>
        <v xml:space="preserve">  </v>
      </c>
      <c r="D102" s="407"/>
      <c r="E102" s="407"/>
      <c r="F102" s="407"/>
      <c r="G102" s="407"/>
      <c r="H102" s="407"/>
      <c r="I102" s="37" t="str">
        <f>Vize!Z102</f>
        <v xml:space="preserve"> </v>
      </c>
      <c r="J102" s="37" t="str">
        <f>Final!Z102</f>
        <v xml:space="preserve"> </v>
      </c>
      <c r="K102" s="37" t="str">
        <f>Butunleme!Z102</f>
        <v xml:space="preserve"> </v>
      </c>
      <c r="L102" s="117"/>
      <c r="M102" s="117"/>
      <c r="N102" s="117"/>
      <c r="O102" s="118"/>
      <c r="P102" s="38" t="str">
        <f t="shared" si="8"/>
        <v xml:space="preserve"> </v>
      </c>
      <c r="Q102" s="39"/>
      <c r="R102" s="39" t="str">
        <f t="shared" si="9"/>
        <v xml:space="preserve"> </v>
      </c>
      <c r="S102" s="107" t="str">
        <f t="shared" si="10"/>
        <v xml:space="preserve"> </v>
      </c>
    </row>
    <row r="103" spans="1:19" ht="15" customHeight="1" x14ac:dyDescent="0.25">
      <c r="A103" s="35" t="str">
        <f>'S. Listesi'!E100</f>
        <v xml:space="preserve"> </v>
      </c>
      <c r="B103" s="36" t="str">
        <f>IF('S. Listesi'!F100=0," ",'S. Listesi'!F100)</f>
        <v xml:space="preserve"> </v>
      </c>
      <c r="C103" s="407" t="str">
        <f>IF('S. Listesi'!G100=0,"  ",'S. Listesi'!G100)</f>
        <v xml:space="preserve">  </v>
      </c>
      <c r="D103" s="407"/>
      <c r="E103" s="407"/>
      <c r="F103" s="407"/>
      <c r="G103" s="407"/>
      <c r="H103" s="407"/>
      <c r="I103" s="37" t="str">
        <f>Vize!Z103</f>
        <v xml:space="preserve"> </v>
      </c>
      <c r="J103" s="37" t="str">
        <f>Final!Z103</f>
        <v xml:space="preserve"> </v>
      </c>
      <c r="K103" s="37" t="str">
        <f>Butunleme!Z103</f>
        <v xml:space="preserve"> </v>
      </c>
      <c r="L103" s="117"/>
      <c r="M103" s="117"/>
      <c r="N103" s="117"/>
      <c r="O103" s="118"/>
      <c r="P103" s="38" t="str">
        <f t="shared" si="8"/>
        <v xml:space="preserve"> </v>
      </c>
      <c r="Q103" s="39"/>
      <c r="R103" s="39" t="str">
        <f t="shared" si="9"/>
        <v xml:space="preserve"> </v>
      </c>
      <c r="S103" s="107" t="str">
        <f t="shared" si="10"/>
        <v xml:space="preserve"> </v>
      </c>
    </row>
    <row r="104" spans="1:19" ht="15" customHeight="1" x14ac:dyDescent="0.25">
      <c r="A104" s="35" t="str">
        <f>'S. Listesi'!E101</f>
        <v xml:space="preserve"> </v>
      </c>
      <c r="B104" s="36" t="str">
        <f>IF('S. Listesi'!F101=0," ",'S. Listesi'!F101)</f>
        <v xml:space="preserve"> </v>
      </c>
      <c r="C104" s="407" t="str">
        <f>IF('S. Listesi'!G101=0,"  ",'S. Listesi'!G101)</f>
        <v xml:space="preserve">  </v>
      </c>
      <c r="D104" s="407"/>
      <c r="E104" s="407"/>
      <c r="F104" s="407"/>
      <c r="G104" s="407"/>
      <c r="H104" s="407"/>
      <c r="I104" s="37" t="str">
        <f>Vize!Z104</f>
        <v xml:space="preserve"> </v>
      </c>
      <c r="J104" s="37" t="str">
        <f>Final!Z104</f>
        <v xml:space="preserve"> </v>
      </c>
      <c r="K104" s="37" t="str">
        <f>Butunleme!Z104</f>
        <v xml:space="preserve"> </v>
      </c>
      <c r="L104" s="117"/>
      <c r="M104" s="117"/>
      <c r="N104" s="117"/>
      <c r="O104" s="118"/>
      <c r="P104" s="38" t="str">
        <f t="shared" si="8"/>
        <v xml:space="preserve"> </v>
      </c>
      <c r="Q104" s="39"/>
      <c r="R104" s="39" t="str">
        <f t="shared" si="9"/>
        <v xml:space="preserve"> </v>
      </c>
      <c r="S104" s="107" t="str">
        <f t="shared" si="10"/>
        <v xml:space="preserve"> </v>
      </c>
    </row>
    <row r="105" spans="1:19" ht="15" customHeight="1" x14ac:dyDescent="0.25">
      <c r="A105" s="35" t="str">
        <f>'S. Listesi'!E102</f>
        <v xml:space="preserve"> </v>
      </c>
      <c r="B105" s="36" t="str">
        <f>IF('S. Listesi'!F102=0," ",'S. Listesi'!F102)</f>
        <v xml:space="preserve"> </v>
      </c>
      <c r="C105" s="407" t="str">
        <f>IF('S. Listesi'!G102=0,"  ",'S. Listesi'!G102)</f>
        <v xml:space="preserve">  </v>
      </c>
      <c r="D105" s="407"/>
      <c r="E105" s="407"/>
      <c r="F105" s="407"/>
      <c r="G105" s="407"/>
      <c r="H105" s="407"/>
      <c r="I105" s="37" t="str">
        <f>Vize!Z105</f>
        <v xml:space="preserve"> </v>
      </c>
      <c r="J105" s="37" t="str">
        <f>Final!Z105</f>
        <v xml:space="preserve"> </v>
      </c>
      <c r="K105" s="37" t="str">
        <f>Butunleme!Z105</f>
        <v xml:space="preserve"> </v>
      </c>
      <c r="L105" s="117"/>
      <c r="M105" s="117"/>
      <c r="N105" s="117"/>
      <c r="O105" s="118"/>
      <c r="P105" s="38" t="str">
        <f t="shared" si="8"/>
        <v xml:space="preserve"> </v>
      </c>
      <c r="Q105" s="39"/>
      <c r="R105" s="39" t="str">
        <f t="shared" si="9"/>
        <v xml:space="preserve"> </v>
      </c>
      <c r="S105" s="107" t="str">
        <f t="shared" si="10"/>
        <v xml:space="preserve"> </v>
      </c>
    </row>
    <row r="106" spans="1:19" ht="15" customHeight="1" x14ac:dyDescent="0.25">
      <c r="A106" s="35" t="str">
        <f>'S. Listesi'!E103</f>
        <v xml:space="preserve"> </v>
      </c>
      <c r="B106" s="36" t="str">
        <f>IF('S. Listesi'!F103=0," ",'S. Listesi'!F103)</f>
        <v xml:space="preserve"> </v>
      </c>
      <c r="C106" s="407" t="str">
        <f>IF('S. Listesi'!G103=0,"  ",'S. Listesi'!G103)</f>
        <v xml:space="preserve">  </v>
      </c>
      <c r="D106" s="407"/>
      <c r="E106" s="407"/>
      <c r="F106" s="407"/>
      <c r="G106" s="407"/>
      <c r="H106" s="407"/>
      <c r="I106" s="37" t="str">
        <f>Vize!Z106</f>
        <v xml:space="preserve"> </v>
      </c>
      <c r="J106" s="37" t="str">
        <f>Final!Z106</f>
        <v xml:space="preserve"> </v>
      </c>
      <c r="K106" s="37" t="str">
        <f>Butunleme!Z106</f>
        <v xml:space="preserve"> </v>
      </c>
      <c r="L106" s="117"/>
      <c r="M106" s="117"/>
      <c r="N106" s="117"/>
      <c r="O106" s="118"/>
      <c r="P106" s="38" t="str">
        <f t="shared" si="8"/>
        <v xml:space="preserve"> </v>
      </c>
      <c r="Q106" s="39"/>
      <c r="R106" s="39" t="str">
        <f t="shared" si="9"/>
        <v xml:space="preserve"> </v>
      </c>
      <c r="S106" s="107" t="str">
        <f t="shared" si="10"/>
        <v xml:space="preserve"> </v>
      </c>
    </row>
    <row r="107" spans="1:19" ht="15" customHeight="1" x14ac:dyDescent="0.25">
      <c r="A107" s="35" t="str">
        <f>'S. Listesi'!E104</f>
        <v xml:space="preserve"> </v>
      </c>
      <c r="B107" s="36" t="str">
        <f>IF('S. Listesi'!F104=0," ",'S. Listesi'!F104)</f>
        <v xml:space="preserve"> </v>
      </c>
      <c r="C107" s="407" t="str">
        <f>IF('S. Listesi'!G104=0,"  ",'S. Listesi'!G104)</f>
        <v xml:space="preserve">  </v>
      </c>
      <c r="D107" s="407"/>
      <c r="E107" s="407"/>
      <c r="F107" s="407"/>
      <c r="G107" s="407"/>
      <c r="H107" s="407"/>
      <c r="I107" s="37" t="str">
        <f>Vize!Z107</f>
        <v xml:space="preserve"> </v>
      </c>
      <c r="J107" s="37" t="str">
        <f>Final!Z107</f>
        <v xml:space="preserve"> </v>
      </c>
      <c r="K107" s="37" t="str">
        <f>Butunleme!Z107</f>
        <v xml:space="preserve"> </v>
      </c>
      <c r="L107" s="117"/>
      <c r="M107" s="117"/>
      <c r="N107" s="117"/>
      <c r="O107" s="118"/>
      <c r="P107" s="38" t="str">
        <f t="shared" si="8"/>
        <v xml:space="preserve"> </v>
      </c>
      <c r="Q107" s="39"/>
      <c r="R107" s="39" t="str">
        <f t="shared" si="9"/>
        <v xml:space="preserve"> </v>
      </c>
      <c r="S107" s="107" t="str">
        <f t="shared" si="10"/>
        <v xml:space="preserve"> </v>
      </c>
    </row>
    <row r="108" spans="1:19" ht="15" customHeight="1" x14ac:dyDescent="0.25">
      <c r="A108" s="35" t="str">
        <f>'S. Listesi'!E105</f>
        <v xml:space="preserve"> </v>
      </c>
      <c r="B108" s="36" t="str">
        <f>IF('S. Listesi'!F105=0," ",'S. Listesi'!F105)</f>
        <v xml:space="preserve"> </v>
      </c>
      <c r="C108" s="407" t="str">
        <f>IF('S. Listesi'!G105=0,"  ",'S. Listesi'!G105)</f>
        <v xml:space="preserve">  </v>
      </c>
      <c r="D108" s="407"/>
      <c r="E108" s="407"/>
      <c r="F108" s="407"/>
      <c r="G108" s="407"/>
      <c r="H108" s="407"/>
      <c r="I108" s="37" t="str">
        <f>Vize!Z108</f>
        <v xml:space="preserve"> </v>
      </c>
      <c r="J108" s="37" t="str">
        <f>Final!Z108</f>
        <v xml:space="preserve"> </v>
      </c>
      <c r="K108" s="37" t="str">
        <f>Butunleme!Z108</f>
        <v xml:space="preserve"> </v>
      </c>
      <c r="L108" s="117"/>
      <c r="M108" s="117"/>
      <c r="N108" s="117"/>
      <c r="O108" s="118"/>
      <c r="P108" s="38" t="str">
        <f t="shared" si="8"/>
        <v xml:space="preserve"> </v>
      </c>
      <c r="Q108" s="39"/>
      <c r="R108" s="39" t="str">
        <f t="shared" si="9"/>
        <v xml:space="preserve"> </v>
      </c>
      <c r="S108" s="107" t="str">
        <f t="shared" si="10"/>
        <v xml:space="preserve"> </v>
      </c>
    </row>
    <row r="109" spans="1:19" ht="15" customHeight="1" x14ac:dyDescent="0.25">
      <c r="A109" s="35" t="str">
        <f>'S. Listesi'!E106</f>
        <v xml:space="preserve"> </v>
      </c>
      <c r="B109" s="36" t="str">
        <f>IF('S. Listesi'!F106=0," ",'S. Listesi'!F106)</f>
        <v xml:space="preserve"> </v>
      </c>
      <c r="C109" s="407" t="str">
        <f>IF('S. Listesi'!G106=0,"  ",'S. Listesi'!G106)</f>
        <v xml:space="preserve">  </v>
      </c>
      <c r="D109" s="407"/>
      <c r="E109" s="407"/>
      <c r="F109" s="407"/>
      <c r="G109" s="407"/>
      <c r="H109" s="407"/>
      <c r="I109" s="37" t="str">
        <f>Vize!Z109</f>
        <v xml:space="preserve"> </v>
      </c>
      <c r="J109" s="37" t="str">
        <f>Final!Z109</f>
        <v xml:space="preserve"> </v>
      </c>
      <c r="K109" s="37" t="str">
        <f>Butunleme!Z109</f>
        <v xml:space="preserve"> </v>
      </c>
      <c r="L109" s="117"/>
      <c r="M109" s="117"/>
      <c r="N109" s="117"/>
      <c r="O109" s="118"/>
      <c r="P109" s="38" t="str">
        <f t="shared" si="8"/>
        <v xml:space="preserve"> </v>
      </c>
      <c r="Q109" s="39"/>
      <c r="R109" s="39" t="str">
        <f t="shared" si="9"/>
        <v xml:space="preserve"> </v>
      </c>
      <c r="S109" s="107" t="str">
        <f t="shared" si="10"/>
        <v xml:space="preserve"> </v>
      </c>
    </row>
    <row r="110" spans="1:19" ht="15" customHeight="1" x14ac:dyDescent="0.25">
      <c r="A110" s="35" t="str">
        <f>'S. Listesi'!E107</f>
        <v xml:space="preserve"> </v>
      </c>
      <c r="B110" s="36" t="str">
        <f>IF('S. Listesi'!F107=0," ",'S. Listesi'!F107)</f>
        <v xml:space="preserve"> </v>
      </c>
      <c r="C110" s="407" t="str">
        <f>IF('S. Listesi'!G107=0,"  ",'S. Listesi'!G107)</f>
        <v xml:space="preserve">  </v>
      </c>
      <c r="D110" s="407"/>
      <c r="E110" s="407"/>
      <c r="F110" s="407"/>
      <c r="G110" s="407"/>
      <c r="H110" s="407"/>
      <c r="I110" s="37" t="str">
        <f>Vize!Z110</f>
        <v xml:space="preserve"> </v>
      </c>
      <c r="J110" s="37" t="str">
        <f>Final!Z110</f>
        <v xml:space="preserve"> </v>
      </c>
      <c r="K110" s="37" t="str">
        <f>Butunleme!Z110</f>
        <v xml:space="preserve"> </v>
      </c>
      <c r="L110" s="117"/>
      <c r="M110" s="117"/>
      <c r="N110" s="117"/>
      <c r="O110" s="118"/>
      <c r="P110" s="38" t="str">
        <f t="shared" si="8"/>
        <v xml:space="preserve"> </v>
      </c>
      <c r="Q110" s="39"/>
      <c r="R110" s="39" t="str">
        <f t="shared" si="9"/>
        <v xml:space="preserve"> </v>
      </c>
      <c r="S110" s="107" t="str">
        <f t="shared" si="10"/>
        <v xml:space="preserve"> </v>
      </c>
    </row>
    <row r="111" spans="1:19" ht="15" customHeight="1" x14ac:dyDescent="0.25">
      <c r="A111" s="35" t="str">
        <f>'S. Listesi'!E108</f>
        <v xml:space="preserve"> </v>
      </c>
      <c r="B111" s="36" t="str">
        <f>IF('S. Listesi'!F108=0," ",'S. Listesi'!F108)</f>
        <v xml:space="preserve"> </v>
      </c>
      <c r="C111" s="407" t="str">
        <f>IF('S. Listesi'!G108=0,"  ",'S. Listesi'!G108)</f>
        <v xml:space="preserve">  </v>
      </c>
      <c r="D111" s="407"/>
      <c r="E111" s="407"/>
      <c r="F111" s="407"/>
      <c r="G111" s="407"/>
      <c r="H111" s="407"/>
      <c r="I111" s="37" t="str">
        <f>Vize!Z111</f>
        <v xml:space="preserve"> </v>
      </c>
      <c r="J111" s="37" t="str">
        <f>Final!Z111</f>
        <v xml:space="preserve"> </v>
      </c>
      <c r="K111" s="37" t="str">
        <f>Butunleme!Z111</f>
        <v xml:space="preserve"> </v>
      </c>
      <c r="L111" s="117"/>
      <c r="M111" s="117"/>
      <c r="N111" s="117"/>
      <c r="O111" s="118"/>
      <c r="P111" s="38" t="str">
        <f t="shared" si="8"/>
        <v xml:space="preserve"> </v>
      </c>
      <c r="Q111" s="39"/>
      <c r="R111" s="39" t="str">
        <f t="shared" si="9"/>
        <v xml:space="preserve"> </v>
      </c>
      <c r="S111" s="107" t="str">
        <f t="shared" si="10"/>
        <v xml:space="preserve"> </v>
      </c>
    </row>
    <row r="112" spans="1:19" ht="15" customHeight="1" x14ac:dyDescent="0.25">
      <c r="A112" s="35" t="str">
        <f>'S. Listesi'!E109</f>
        <v xml:space="preserve"> </v>
      </c>
      <c r="B112" s="36" t="str">
        <f>IF('S. Listesi'!F109=0," ",'S. Listesi'!F109)</f>
        <v xml:space="preserve"> </v>
      </c>
      <c r="C112" s="407" t="str">
        <f>IF('S. Listesi'!G109=0,"  ",'S. Listesi'!G109)</f>
        <v xml:space="preserve">  </v>
      </c>
      <c r="D112" s="407"/>
      <c r="E112" s="407"/>
      <c r="F112" s="407"/>
      <c r="G112" s="407"/>
      <c r="H112" s="407"/>
      <c r="I112" s="37" t="str">
        <f>Vize!Z112</f>
        <v xml:space="preserve"> </v>
      </c>
      <c r="J112" s="37" t="str">
        <f>Final!Z112</f>
        <v xml:space="preserve"> </v>
      </c>
      <c r="K112" s="37" t="str">
        <f>Butunleme!Z112</f>
        <v xml:space="preserve"> </v>
      </c>
      <c r="L112" s="117"/>
      <c r="M112" s="117"/>
      <c r="N112" s="117"/>
      <c r="O112" s="118"/>
      <c r="P112" s="38" t="str">
        <f t="shared" si="8"/>
        <v xml:space="preserve"> </v>
      </c>
      <c r="Q112" s="39"/>
      <c r="R112" s="39" t="str">
        <f t="shared" si="9"/>
        <v xml:space="preserve"> </v>
      </c>
      <c r="S112" s="107" t="str">
        <f t="shared" si="10"/>
        <v xml:space="preserve"> </v>
      </c>
    </row>
    <row r="113" spans="1:19" ht="15" customHeight="1" x14ac:dyDescent="0.25">
      <c r="A113" s="35" t="str">
        <f>'S. Listesi'!E110</f>
        <v xml:space="preserve"> </v>
      </c>
      <c r="B113" s="36" t="str">
        <f>IF('S. Listesi'!F110=0," ",'S. Listesi'!F110)</f>
        <v xml:space="preserve"> </v>
      </c>
      <c r="C113" s="407" t="str">
        <f>IF('S. Listesi'!G110=0,"  ",'S. Listesi'!G110)</f>
        <v xml:space="preserve">  </v>
      </c>
      <c r="D113" s="407"/>
      <c r="E113" s="407"/>
      <c r="F113" s="407"/>
      <c r="G113" s="407"/>
      <c r="H113" s="407"/>
      <c r="I113" s="37" t="str">
        <f>Vize!Z113</f>
        <v xml:space="preserve"> </v>
      </c>
      <c r="J113" s="37" t="str">
        <f>Final!Z113</f>
        <v xml:space="preserve"> </v>
      </c>
      <c r="K113" s="37" t="str">
        <f>Butunleme!Z113</f>
        <v xml:space="preserve"> </v>
      </c>
      <c r="L113" s="117"/>
      <c r="M113" s="117"/>
      <c r="N113" s="117"/>
      <c r="O113" s="118"/>
      <c r="P113" s="38" t="str">
        <f t="shared" si="8"/>
        <v xml:space="preserve"> </v>
      </c>
      <c r="Q113" s="39"/>
      <c r="R113" s="39" t="str">
        <f t="shared" si="9"/>
        <v xml:space="preserve"> </v>
      </c>
      <c r="S113" s="107" t="str">
        <f t="shared" si="10"/>
        <v xml:space="preserve"> </v>
      </c>
    </row>
    <row r="114" spans="1:19" ht="15" customHeight="1" x14ac:dyDescent="0.25">
      <c r="A114" s="35" t="str">
        <f>'S. Listesi'!E111</f>
        <v xml:space="preserve"> </v>
      </c>
      <c r="B114" s="36" t="str">
        <f>IF('S. Listesi'!F111=0," ",'S. Listesi'!F111)</f>
        <v xml:space="preserve"> </v>
      </c>
      <c r="C114" s="407" t="str">
        <f>IF('S. Listesi'!G111=0,"  ",'S. Listesi'!G111)</f>
        <v xml:space="preserve">  </v>
      </c>
      <c r="D114" s="407"/>
      <c r="E114" s="407"/>
      <c r="F114" s="407"/>
      <c r="G114" s="407"/>
      <c r="H114" s="407"/>
      <c r="I114" s="37" t="str">
        <f>Vize!Z114</f>
        <v xml:space="preserve"> </v>
      </c>
      <c r="J114" s="37" t="str">
        <f>Final!Z114</f>
        <v xml:space="preserve"> </v>
      </c>
      <c r="K114" s="37" t="str">
        <f>Butunleme!Z114</f>
        <v xml:space="preserve"> </v>
      </c>
      <c r="L114" s="117"/>
      <c r="M114" s="117"/>
      <c r="N114" s="117"/>
      <c r="O114" s="118"/>
      <c r="P114" s="38" t="str">
        <f t="shared" si="8"/>
        <v xml:space="preserve"> </v>
      </c>
      <c r="Q114" s="39"/>
      <c r="R114" s="39" t="str">
        <f t="shared" si="9"/>
        <v xml:space="preserve"> </v>
      </c>
      <c r="S114" s="107" t="str">
        <f t="shared" si="10"/>
        <v xml:space="preserve"> </v>
      </c>
    </row>
    <row r="115" spans="1:19" ht="15" customHeight="1" x14ac:dyDescent="0.25">
      <c r="A115" s="35" t="str">
        <f>'S. Listesi'!E112</f>
        <v xml:space="preserve"> </v>
      </c>
      <c r="B115" s="36" t="str">
        <f>IF('S. Listesi'!F112=0," ",'S. Listesi'!F112)</f>
        <v xml:space="preserve"> </v>
      </c>
      <c r="C115" s="407" t="str">
        <f>IF('S. Listesi'!G112=0,"  ",'S. Listesi'!G112)</f>
        <v xml:space="preserve">  </v>
      </c>
      <c r="D115" s="407"/>
      <c r="E115" s="407"/>
      <c r="F115" s="407"/>
      <c r="G115" s="407"/>
      <c r="H115" s="407"/>
      <c r="I115" s="37" t="str">
        <f>Vize!Z115</f>
        <v xml:space="preserve"> </v>
      </c>
      <c r="J115" s="37" t="str">
        <f>Final!Z115</f>
        <v xml:space="preserve"> </v>
      </c>
      <c r="K115" s="37" t="str">
        <f>Butunleme!Z115</f>
        <v xml:space="preserve"> </v>
      </c>
      <c r="L115" s="117"/>
      <c r="M115" s="117"/>
      <c r="N115" s="117"/>
      <c r="O115" s="118"/>
      <c r="P115" s="38" t="str">
        <f t="shared" si="8"/>
        <v xml:space="preserve"> </v>
      </c>
      <c r="Q115" s="39"/>
      <c r="R115" s="39" t="str">
        <f t="shared" si="9"/>
        <v xml:space="preserve"> </v>
      </c>
      <c r="S115" s="107" t="str">
        <f t="shared" si="10"/>
        <v xml:space="preserve"> </v>
      </c>
    </row>
    <row r="116" spans="1:19" ht="15" customHeight="1" x14ac:dyDescent="0.25">
      <c r="A116" s="35" t="str">
        <f>'S. Listesi'!E113</f>
        <v xml:space="preserve"> </v>
      </c>
      <c r="B116" s="36" t="str">
        <f>IF('S. Listesi'!F113=0," ",'S. Listesi'!F113)</f>
        <v xml:space="preserve"> </v>
      </c>
      <c r="C116" s="407" t="str">
        <f>IF('S. Listesi'!G113=0,"  ",'S. Listesi'!G113)</f>
        <v xml:space="preserve">  </v>
      </c>
      <c r="D116" s="407"/>
      <c r="E116" s="407"/>
      <c r="F116" s="407"/>
      <c r="G116" s="407"/>
      <c r="H116" s="407"/>
      <c r="I116" s="37" t="str">
        <f>Vize!Z116</f>
        <v xml:space="preserve"> </v>
      </c>
      <c r="J116" s="37" t="str">
        <f>Final!Z116</f>
        <v xml:space="preserve"> </v>
      </c>
      <c r="K116" s="37" t="str">
        <f>Butunleme!Z116</f>
        <v xml:space="preserve"> </v>
      </c>
      <c r="L116" s="117"/>
      <c r="M116" s="117"/>
      <c r="N116" s="117"/>
      <c r="O116" s="118"/>
      <c r="P116" s="38" t="str">
        <f t="shared" si="8"/>
        <v xml:space="preserve"> </v>
      </c>
      <c r="Q116" s="39"/>
      <c r="R116" s="39" t="str">
        <f t="shared" si="9"/>
        <v xml:space="preserve"> </v>
      </c>
      <c r="S116" s="107" t="str">
        <f t="shared" si="10"/>
        <v xml:space="preserve"> </v>
      </c>
    </row>
    <row r="117" spans="1:19" ht="15" customHeight="1" x14ac:dyDescent="0.25">
      <c r="A117" s="35" t="str">
        <f>'S. Listesi'!E114</f>
        <v xml:space="preserve"> </v>
      </c>
      <c r="B117" s="36" t="str">
        <f>IF('S. Listesi'!F114=0," ",'S. Listesi'!F114)</f>
        <v xml:space="preserve"> </v>
      </c>
      <c r="C117" s="407" t="str">
        <f>IF('S. Listesi'!G114=0,"  ",'S. Listesi'!G114)</f>
        <v xml:space="preserve">  </v>
      </c>
      <c r="D117" s="407"/>
      <c r="E117" s="407"/>
      <c r="F117" s="407"/>
      <c r="G117" s="407"/>
      <c r="H117" s="407"/>
      <c r="I117" s="37" t="str">
        <f>Vize!Z117</f>
        <v xml:space="preserve"> </v>
      </c>
      <c r="J117" s="37" t="str">
        <f>Final!Z117</f>
        <v xml:space="preserve"> </v>
      </c>
      <c r="K117" s="37" t="str">
        <f>Butunleme!Z117</f>
        <v xml:space="preserve"> </v>
      </c>
      <c r="L117" s="117"/>
      <c r="M117" s="117"/>
      <c r="N117" s="117"/>
      <c r="O117" s="118"/>
      <c r="P117" s="38" t="str">
        <f t="shared" si="8"/>
        <v xml:space="preserve"> </v>
      </c>
      <c r="Q117" s="39"/>
      <c r="R117" s="39" t="str">
        <f t="shared" si="9"/>
        <v xml:space="preserve"> </v>
      </c>
      <c r="S117" s="107" t="str">
        <f t="shared" si="10"/>
        <v xml:space="preserve"> </v>
      </c>
    </row>
    <row r="118" spans="1:19" ht="15" customHeight="1" x14ac:dyDescent="0.25">
      <c r="A118" s="35" t="str">
        <f>'S. Listesi'!E115</f>
        <v xml:space="preserve"> </v>
      </c>
      <c r="B118" s="36" t="str">
        <f>IF('S. Listesi'!F115=0," ",'S. Listesi'!F115)</f>
        <v xml:space="preserve"> </v>
      </c>
      <c r="C118" s="407" t="str">
        <f>IF('S. Listesi'!G115=0,"  ",'S. Listesi'!G115)</f>
        <v xml:space="preserve">  </v>
      </c>
      <c r="D118" s="407"/>
      <c r="E118" s="407"/>
      <c r="F118" s="407"/>
      <c r="G118" s="407"/>
      <c r="H118" s="407"/>
      <c r="I118" s="37" t="str">
        <f>Vize!Z118</f>
        <v xml:space="preserve"> </v>
      </c>
      <c r="J118" s="37" t="str">
        <f>Final!Z118</f>
        <v xml:space="preserve"> </v>
      </c>
      <c r="K118" s="37" t="str">
        <f>Butunleme!Z118</f>
        <v xml:space="preserve"> </v>
      </c>
      <c r="L118" s="117"/>
      <c r="M118" s="117"/>
      <c r="N118" s="117"/>
      <c r="O118" s="118"/>
      <c r="P118" s="38" t="str">
        <f t="shared" si="8"/>
        <v xml:space="preserve"> </v>
      </c>
      <c r="Q118" s="39"/>
      <c r="R118" s="39" t="str">
        <f t="shared" si="9"/>
        <v xml:space="preserve"> </v>
      </c>
      <c r="S118" s="107" t="str">
        <f t="shared" si="10"/>
        <v xml:space="preserve"> </v>
      </c>
    </row>
    <row r="119" spans="1:19" ht="15" customHeight="1" x14ac:dyDescent="0.25">
      <c r="A119" s="35" t="str">
        <f>'S. Listesi'!E116</f>
        <v xml:space="preserve"> </v>
      </c>
      <c r="B119" s="36" t="str">
        <f>IF('S. Listesi'!F116=0," ",'S. Listesi'!F116)</f>
        <v xml:space="preserve"> </v>
      </c>
      <c r="C119" s="407" t="str">
        <f>IF('S. Listesi'!G116=0,"  ",'S. Listesi'!G116)</f>
        <v xml:space="preserve">  </v>
      </c>
      <c r="D119" s="407"/>
      <c r="E119" s="407"/>
      <c r="F119" s="407"/>
      <c r="G119" s="407"/>
      <c r="H119" s="407"/>
      <c r="I119" s="37" t="str">
        <f>Vize!Z119</f>
        <v xml:space="preserve"> </v>
      </c>
      <c r="J119" s="37" t="str">
        <f>Final!Z119</f>
        <v xml:space="preserve"> </v>
      </c>
      <c r="K119" s="37" t="str">
        <f>Butunleme!Z119</f>
        <v xml:space="preserve"> </v>
      </c>
      <c r="L119" s="117"/>
      <c r="M119" s="117"/>
      <c r="N119" s="117"/>
      <c r="O119" s="118"/>
      <c r="P119" s="38" t="str">
        <f t="shared" si="8"/>
        <v xml:space="preserve"> </v>
      </c>
      <c r="Q119" s="39"/>
      <c r="R119" s="39" t="str">
        <f t="shared" si="9"/>
        <v xml:space="preserve"> </v>
      </c>
      <c r="S119" s="107" t="str">
        <f t="shared" si="10"/>
        <v xml:space="preserve"> </v>
      </c>
    </row>
    <row r="120" spans="1:19" ht="15" customHeight="1" x14ac:dyDescent="0.25">
      <c r="A120" s="35" t="str">
        <f>'S. Listesi'!E117</f>
        <v xml:space="preserve"> </v>
      </c>
      <c r="B120" s="36" t="str">
        <f>IF('S. Listesi'!F117=0," ",'S. Listesi'!F117)</f>
        <v xml:space="preserve"> </v>
      </c>
      <c r="C120" s="407" t="str">
        <f>IF('S. Listesi'!G117=0,"  ",'S. Listesi'!G117)</f>
        <v xml:space="preserve">  </v>
      </c>
      <c r="D120" s="407"/>
      <c r="E120" s="407"/>
      <c r="F120" s="407"/>
      <c r="G120" s="407"/>
      <c r="H120" s="407"/>
      <c r="I120" s="37" t="str">
        <f>Vize!Z120</f>
        <v xml:space="preserve"> </v>
      </c>
      <c r="J120" s="37" t="str">
        <f>Final!Z120</f>
        <v xml:space="preserve"> </v>
      </c>
      <c r="K120" s="37" t="str">
        <f>Butunleme!Z120</f>
        <v xml:space="preserve"> </v>
      </c>
      <c r="L120" s="117"/>
      <c r="M120" s="117"/>
      <c r="N120" s="117"/>
      <c r="O120" s="118"/>
      <c r="P120" s="38" t="str">
        <f t="shared" ref="P120:P135" si="11">IF(SUM(I120:J120)=0," ",(IF(K120=" ",AVERAGE(I120,J120),AVERAGE(I120,K120))))</f>
        <v xml:space="preserve"> </v>
      </c>
      <c r="Q120" s="39"/>
      <c r="R120" s="39" t="str">
        <f t="shared" ref="R120:R135" si="12">IF(P120=" "," ",IF(P120&gt;=90,"AA",IF(P120&gt;=80,"BA",IF(P120&gt;=75,"BB",IF(P120&gt;=70,"CB",IF(P120&gt;=60,"CC",IF(P120&gt;=50,"DC",IF(P120&gt;=40,"DD",IF(P120&gt;=30,"FD","FF")))))))))</f>
        <v xml:space="preserve"> </v>
      </c>
      <c r="S120" s="107" t="str">
        <f t="shared" ref="S120:S135" si="13">IF(P120=" "," ",IF(P120&gt;=50,"BAŞARILI","BAŞARISIZ"))</f>
        <v xml:space="preserve"> </v>
      </c>
    </row>
    <row r="121" spans="1:19" ht="15" customHeight="1" x14ac:dyDescent="0.25">
      <c r="A121" s="35" t="str">
        <f>'S. Listesi'!E118</f>
        <v xml:space="preserve"> </v>
      </c>
      <c r="B121" s="36" t="str">
        <f>IF('S. Listesi'!F118=0," ",'S. Listesi'!F118)</f>
        <v xml:space="preserve"> </v>
      </c>
      <c r="C121" s="407" t="str">
        <f>IF('S. Listesi'!G118=0,"  ",'S. Listesi'!G118)</f>
        <v xml:space="preserve">  </v>
      </c>
      <c r="D121" s="407"/>
      <c r="E121" s="407"/>
      <c r="F121" s="407"/>
      <c r="G121" s="407"/>
      <c r="H121" s="407"/>
      <c r="I121" s="37" t="str">
        <f>Vize!Z121</f>
        <v xml:space="preserve"> </v>
      </c>
      <c r="J121" s="37" t="str">
        <f>Final!Z121</f>
        <v xml:space="preserve"> </v>
      </c>
      <c r="K121" s="37" t="str">
        <f>Butunleme!Z121</f>
        <v xml:space="preserve"> </v>
      </c>
      <c r="L121" s="117"/>
      <c r="M121" s="117"/>
      <c r="N121" s="117"/>
      <c r="O121" s="118"/>
      <c r="P121" s="38" t="str">
        <f t="shared" si="11"/>
        <v xml:space="preserve"> </v>
      </c>
      <c r="Q121" s="39"/>
      <c r="R121" s="39" t="str">
        <f t="shared" si="12"/>
        <v xml:space="preserve"> </v>
      </c>
      <c r="S121" s="107" t="str">
        <f t="shared" si="13"/>
        <v xml:space="preserve"> </v>
      </c>
    </row>
    <row r="122" spans="1:19" ht="15" customHeight="1" x14ac:dyDescent="0.25">
      <c r="A122" s="35" t="str">
        <f>'S. Listesi'!E119</f>
        <v xml:space="preserve"> </v>
      </c>
      <c r="B122" s="36" t="str">
        <f>IF('S. Listesi'!F119=0," ",'S. Listesi'!F119)</f>
        <v xml:space="preserve"> </v>
      </c>
      <c r="C122" s="407" t="str">
        <f>IF('S. Listesi'!G119=0,"  ",'S. Listesi'!G119)</f>
        <v xml:space="preserve">  </v>
      </c>
      <c r="D122" s="407"/>
      <c r="E122" s="407"/>
      <c r="F122" s="407"/>
      <c r="G122" s="407"/>
      <c r="H122" s="407"/>
      <c r="I122" s="37" t="str">
        <f>Vize!Z122</f>
        <v xml:space="preserve"> </v>
      </c>
      <c r="J122" s="37" t="str">
        <f>Final!Z122</f>
        <v xml:space="preserve"> </v>
      </c>
      <c r="K122" s="37" t="str">
        <f>Butunleme!Z122</f>
        <v xml:space="preserve"> </v>
      </c>
      <c r="L122" s="117"/>
      <c r="M122" s="117"/>
      <c r="N122" s="117"/>
      <c r="O122" s="118"/>
      <c r="P122" s="38" t="str">
        <f t="shared" si="11"/>
        <v xml:space="preserve"> </v>
      </c>
      <c r="Q122" s="39"/>
      <c r="R122" s="39" t="str">
        <f t="shared" si="12"/>
        <v xml:space="preserve"> </v>
      </c>
      <c r="S122" s="107" t="str">
        <f t="shared" si="13"/>
        <v xml:space="preserve"> </v>
      </c>
    </row>
    <row r="123" spans="1:19" ht="15" customHeight="1" x14ac:dyDescent="0.25">
      <c r="A123" s="35" t="str">
        <f>'S. Listesi'!E120</f>
        <v xml:space="preserve"> </v>
      </c>
      <c r="B123" s="36" t="str">
        <f>IF('S. Listesi'!F120=0," ",'S. Listesi'!F120)</f>
        <v xml:space="preserve"> </v>
      </c>
      <c r="C123" s="407" t="str">
        <f>IF('S. Listesi'!G120=0,"  ",'S. Listesi'!G120)</f>
        <v xml:space="preserve">  </v>
      </c>
      <c r="D123" s="407"/>
      <c r="E123" s="407"/>
      <c r="F123" s="407"/>
      <c r="G123" s="407"/>
      <c r="H123" s="407"/>
      <c r="I123" s="37" t="str">
        <f>Vize!Z123</f>
        <v xml:space="preserve"> </v>
      </c>
      <c r="J123" s="37" t="str">
        <f>Final!Z123</f>
        <v xml:space="preserve"> </v>
      </c>
      <c r="K123" s="37" t="str">
        <f>Butunleme!Z123</f>
        <v xml:space="preserve"> </v>
      </c>
      <c r="L123" s="117"/>
      <c r="M123" s="117"/>
      <c r="N123" s="117"/>
      <c r="O123" s="118"/>
      <c r="P123" s="38" t="str">
        <f t="shared" si="11"/>
        <v xml:space="preserve"> </v>
      </c>
      <c r="Q123" s="39"/>
      <c r="R123" s="39" t="str">
        <f t="shared" si="12"/>
        <v xml:space="preserve"> </v>
      </c>
      <c r="S123" s="107" t="str">
        <f t="shared" si="13"/>
        <v xml:space="preserve"> </v>
      </c>
    </row>
    <row r="124" spans="1:19" ht="15" customHeight="1" x14ac:dyDescent="0.25">
      <c r="A124" s="35" t="str">
        <f>'S. Listesi'!E121</f>
        <v xml:space="preserve"> </v>
      </c>
      <c r="B124" s="36" t="str">
        <f>IF('S. Listesi'!F121=0," ",'S. Listesi'!F121)</f>
        <v xml:space="preserve"> </v>
      </c>
      <c r="C124" s="407" t="str">
        <f>IF('S. Listesi'!G121=0,"  ",'S. Listesi'!G121)</f>
        <v xml:space="preserve">  </v>
      </c>
      <c r="D124" s="407"/>
      <c r="E124" s="407"/>
      <c r="F124" s="407"/>
      <c r="G124" s="407"/>
      <c r="H124" s="407"/>
      <c r="I124" s="37" t="str">
        <f>Vize!Z124</f>
        <v xml:space="preserve"> </v>
      </c>
      <c r="J124" s="37" t="str">
        <f>Final!Z124</f>
        <v xml:space="preserve"> </v>
      </c>
      <c r="K124" s="37" t="str">
        <f>Butunleme!Z124</f>
        <v xml:space="preserve"> </v>
      </c>
      <c r="L124" s="117"/>
      <c r="M124" s="117"/>
      <c r="N124" s="117"/>
      <c r="O124" s="118"/>
      <c r="P124" s="38" t="str">
        <f t="shared" si="11"/>
        <v xml:space="preserve"> </v>
      </c>
      <c r="Q124" s="39"/>
      <c r="R124" s="39" t="str">
        <f t="shared" si="12"/>
        <v xml:space="preserve"> </v>
      </c>
      <c r="S124" s="107" t="str">
        <f t="shared" si="13"/>
        <v xml:space="preserve"> </v>
      </c>
    </row>
    <row r="125" spans="1:19" ht="15" customHeight="1" x14ac:dyDescent="0.25">
      <c r="A125" s="35" t="str">
        <f>'S. Listesi'!E122</f>
        <v xml:space="preserve"> </v>
      </c>
      <c r="B125" s="36" t="str">
        <f>IF('S. Listesi'!F122=0," ",'S. Listesi'!F122)</f>
        <v xml:space="preserve"> </v>
      </c>
      <c r="C125" s="407" t="str">
        <f>IF('S. Listesi'!G122=0,"  ",'S. Listesi'!G122)</f>
        <v xml:space="preserve">  </v>
      </c>
      <c r="D125" s="407"/>
      <c r="E125" s="407"/>
      <c r="F125" s="407"/>
      <c r="G125" s="407"/>
      <c r="H125" s="407"/>
      <c r="I125" s="37" t="str">
        <f>Vize!Z125</f>
        <v xml:space="preserve"> </v>
      </c>
      <c r="J125" s="37" t="str">
        <f>Final!Z125</f>
        <v xml:space="preserve"> </v>
      </c>
      <c r="K125" s="37" t="str">
        <f>Butunleme!Z125</f>
        <v xml:space="preserve"> </v>
      </c>
      <c r="L125" s="117"/>
      <c r="M125" s="117"/>
      <c r="N125" s="117"/>
      <c r="O125" s="118"/>
      <c r="P125" s="38" t="str">
        <f t="shared" si="11"/>
        <v xml:space="preserve"> </v>
      </c>
      <c r="Q125" s="39"/>
      <c r="R125" s="39" t="str">
        <f t="shared" si="12"/>
        <v xml:space="preserve"> </v>
      </c>
      <c r="S125" s="107" t="str">
        <f t="shared" si="13"/>
        <v xml:space="preserve"> </v>
      </c>
    </row>
    <row r="126" spans="1:19" ht="15" customHeight="1" x14ac:dyDescent="0.25">
      <c r="A126" s="35" t="str">
        <f>'S. Listesi'!E123</f>
        <v xml:space="preserve"> </v>
      </c>
      <c r="B126" s="36" t="str">
        <f>IF('S. Listesi'!F123=0," ",'S. Listesi'!F123)</f>
        <v xml:space="preserve"> </v>
      </c>
      <c r="C126" s="407" t="str">
        <f>IF('S. Listesi'!G123=0,"  ",'S. Listesi'!G123)</f>
        <v xml:space="preserve">  </v>
      </c>
      <c r="D126" s="407"/>
      <c r="E126" s="407"/>
      <c r="F126" s="407"/>
      <c r="G126" s="407"/>
      <c r="H126" s="407"/>
      <c r="I126" s="37" t="str">
        <f>Vize!Z126</f>
        <v xml:space="preserve"> </v>
      </c>
      <c r="J126" s="37" t="str">
        <f>Final!Z126</f>
        <v xml:space="preserve"> </v>
      </c>
      <c r="K126" s="37" t="str">
        <f>Butunleme!Z126</f>
        <v xml:space="preserve"> </v>
      </c>
      <c r="L126" s="117"/>
      <c r="M126" s="117"/>
      <c r="N126" s="117"/>
      <c r="O126" s="118"/>
      <c r="P126" s="38" t="str">
        <f t="shared" si="11"/>
        <v xml:space="preserve"> </v>
      </c>
      <c r="Q126" s="39"/>
      <c r="R126" s="39" t="str">
        <f t="shared" si="12"/>
        <v xml:space="preserve"> </v>
      </c>
      <c r="S126" s="107" t="str">
        <f t="shared" si="13"/>
        <v xml:space="preserve"> </v>
      </c>
    </row>
    <row r="127" spans="1:19" ht="15" customHeight="1" x14ac:dyDescent="0.25">
      <c r="A127" s="35" t="str">
        <f>'S. Listesi'!E124</f>
        <v xml:space="preserve"> </v>
      </c>
      <c r="B127" s="36" t="str">
        <f>IF('S. Listesi'!F124=0," ",'S. Listesi'!F124)</f>
        <v xml:space="preserve"> </v>
      </c>
      <c r="C127" s="407" t="str">
        <f>IF('S. Listesi'!G124=0,"  ",'S. Listesi'!G124)</f>
        <v xml:space="preserve">  </v>
      </c>
      <c r="D127" s="407"/>
      <c r="E127" s="407"/>
      <c r="F127" s="407"/>
      <c r="G127" s="407"/>
      <c r="H127" s="407"/>
      <c r="I127" s="37" t="str">
        <f>Vize!Z127</f>
        <v xml:space="preserve"> </v>
      </c>
      <c r="J127" s="37" t="str">
        <f>Final!Z127</f>
        <v xml:space="preserve"> </v>
      </c>
      <c r="K127" s="37" t="str">
        <f>Butunleme!Z127</f>
        <v xml:space="preserve"> </v>
      </c>
      <c r="L127" s="117"/>
      <c r="M127" s="117"/>
      <c r="N127" s="117"/>
      <c r="O127" s="118"/>
      <c r="P127" s="38" t="str">
        <f t="shared" si="11"/>
        <v xml:space="preserve"> </v>
      </c>
      <c r="Q127" s="39"/>
      <c r="R127" s="39" t="str">
        <f t="shared" si="12"/>
        <v xml:space="preserve"> </v>
      </c>
      <c r="S127" s="107" t="str">
        <f t="shared" si="13"/>
        <v xml:space="preserve"> </v>
      </c>
    </row>
    <row r="128" spans="1:19" ht="15" customHeight="1" x14ac:dyDescent="0.25">
      <c r="A128" s="35" t="str">
        <f>'S. Listesi'!E125</f>
        <v xml:space="preserve"> </v>
      </c>
      <c r="B128" s="36" t="str">
        <f>IF('S. Listesi'!F125=0," ",'S. Listesi'!F125)</f>
        <v xml:space="preserve"> </v>
      </c>
      <c r="C128" s="407" t="str">
        <f>IF('S. Listesi'!G125=0,"  ",'S. Listesi'!G125)</f>
        <v xml:space="preserve">  </v>
      </c>
      <c r="D128" s="407"/>
      <c r="E128" s="407"/>
      <c r="F128" s="407"/>
      <c r="G128" s="407"/>
      <c r="H128" s="407"/>
      <c r="I128" s="37" t="str">
        <f>Vize!Z128</f>
        <v xml:space="preserve"> </v>
      </c>
      <c r="J128" s="37" t="str">
        <f>Final!Z128</f>
        <v xml:space="preserve"> </v>
      </c>
      <c r="K128" s="37" t="str">
        <f>Butunleme!Z128</f>
        <v xml:space="preserve"> </v>
      </c>
      <c r="L128" s="117"/>
      <c r="M128" s="117"/>
      <c r="N128" s="117"/>
      <c r="O128" s="118"/>
      <c r="P128" s="38" t="str">
        <f t="shared" si="11"/>
        <v xml:space="preserve"> </v>
      </c>
      <c r="Q128" s="39"/>
      <c r="R128" s="39" t="str">
        <f t="shared" si="12"/>
        <v xml:space="preserve"> </v>
      </c>
      <c r="S128" s="107" t="str">
        <f t="shared" si="13"/>
        <v xml:space="preserve"> </v>
      </c>
    </row>
    <row r="129" spans="1:19" ht="15" customHeight="1" x14ac:dyDescent="0.25">
      <c r="A129" s="35" t="str">
        <f>'S. Listesi'!E126</f>
        <v xml:space="preserve"> </v>
      </c>
      <c r="B129" s="36" t="str">
        <f>IF('S. Listesi'!F126=0," ",'S. Listesi'!F126)</f>
        <v xml:space="preserve"> </v>
      </c>
      <c r="C129" s="407" t="str">
        <f>IF('S. Listesi'!G126=0,"  ",'S. Listesi'!G126)</f>
        <v xml:space="preserve">  </v>
      </c>
      <c r="D129" s="407"/>
      <c r="E129" s="407"/>
      <c r="F129" s="407"/>
      <c r="G129" s="407"/>
      <c r="H129" s="407"/>
      <c r="I129" s="37" t="str">
        <f>Vize!Z129</f>
        <v xml:space="preserve"> </v>
      </c>
      <c r="J129" s="37" t="str">
        <f>Final!Z129</f>
        <v xml:space="preserve"> </v>
      </c>
      <c r="K129" s="37" t="str">
        <f>Butunleme!Z129</f>
        <v xml:space="preserve"> </v>
      </c>
      <c r="L129" s="117"/>
      <c r="M129" s="117"/>
      <c r="N129" s="117"/>
      <c r="O129" s="118"/>
      <c r="P129" s="38" t="str">
        <f t="shared" si="11"/>
        <v xml:space="preserve"> </v>
      </c>
      <c r="Q129" s="39"/>
      <c r="R129" s="39" t="str">
        <f t="shared" si="12"/>
        <v xml:space="preserve"> </v>
      </c>
      <c r="S129" s="107" t="str">
        <f t="shared" si="13"/>
        <v xml:space="preserve"> </v>
      </c>
    </row>
    <row r="130" spans="1:19" ht="15" customHeight="1" x14ac:dyDescent="0.25">
      <c r="A130" s="35" t="str">
        <f>'S. Listesi'!E127</f>
        <v xml:space="preserve"> </v>
      </c>
      <c r="B130" s="36" t="str">
        <f>IF('S. Listesi'!F127=0," ",'S. Listesi'!F127)</f>
        <v xml:space="preserve"> </v>
      </c>
      <c r="C130" s="407" t="str">
        <f>IF('S. Listesi'!G127=0,"  ",'S. Listesi'!G127)</f>
        <v xml:space="preserve">  </v>
      </c>
      <c r="D130" s="407"/>
      <c r="E130" s="407"/>
      <c r="F130" s="407"/>
      <c r="G130" s="407"/>
      <c r="H130" s="407"/>
      <c r="I130" s="37" t="str">
        <f>Vize!Z130</f>
        <v xml:space="preserve"> </v>
      </c>
      <c r="J130" s="37" t="str">
        <f>Final!Z130</f>
        <v xml:space="preserve"> </v>
      </c>
      <c r="K130" s="37" t="str">
        <f>Butunleme!Z130</f>
        <v xml:space="preserve"> </v>
      </c>
      <c r="L130" s="117"/>
      <c r="M130" s="117"/>
      <c r="N130" s="117"/>
      <c r="O130" s="118"/>
      <c r="P130" s="38" t="str">
        <f t="shared" si="11"/>
        <v xml:space="preserve"> </v>
      </c>
      <c r="Q130" s="39"/>
      <c r="R130" s="39" t="str">
        <f t="shared" si="12"/>
        <v xml:space="preserve"> </v>
      </c>
      <c r="S130" s="107" t="str">
        <f t="shared" si="13"/>
        <v xml:space="preserve"> </v>
      </c>
    </row>
    <row r="131" spans="1:19" ht="15" customHeight="1" x14ac:dyDescent="0.25">
      <c r="A131" s="35" t="str">
        <f>'S. Listesi'!E128</f>
        <v xml:space="preserve"> </v>
      </c>
      <c r="B131" s="36" t="str">
        <f>IF('S. Listesi'!F128=0," ",'S. Listesi'!F128)</f>
        <v xml:space="preserve"> </v>
      </c>
      <c r="C131" s="407" t="str">
        <f>IF('S. Listesi'!G128=0,"  ",'S. Listesi'!G128)</f>
        <v xml:space="preserve">  </v>
      </c>
      <c r="D131" s="407"/>
      <c r="E131" s="407"/>
      <c r="F131" s="407"/>
      <c r="G131" s="407"/>
      <c r="H131" s="407"/>
      <c r="I131" s="37" t="str">
        <f>Vize!Z131</f>
        <v xml:space="preserve"> </v>
      </c>
      <c r="J131" s="37" t="str">
        <f>Final!Z131</f>
        <v xml:space="preserve"> </v>
      </c>
      <c r="K131" s="37" t="str">
        <f>Butunleme!Z131</f>
        <v xml:space="preserve"> </v>
      </c>
      <c r="L131" s="117"/>
      <c r="M131" s="117"/>
      <c r="N131" s="117"/>
      <c r="O131" s="118"/>
      <c r="P131" s="38" t="str">
        <f t="shared" si="11"/>
        <v xml:space="preserve"> </v>
      </c>
      <c r="Q131" s="39"/>
      <c r="R131" s="39" t="str">
        <f t="shared" si="12"/>
        <v xml:space="preserve"> </v>
      </c>
      <c r="S131" s="107" t="str">
        <f t="shared" si="13"/>
        <v xml:space="preserve"> </v>
      </c>
    </row>
    <row r="132" spans="1:19" ht="15" customHeight="1" x14ac:dyDescent="0.25">
      <c r="A132" s="35" t="str">
        <f>'S. Listesi'!E129</f>
        <v xml:space="preserve"> </v>
      </c>
      <c r="B132" s="36" t="str">
        <f>IF('S. Listesi'!F129=0," ",'S. Listesi'!F129)</f>
        <v xml:space="preserve"> </v>
      </c>
      <c r="C132" s="407" t="str">
        <f>IF('S. Listesi'!G129=0,"  ",'S. Listesi'!G129)</f>
        <v xml:space="preserve">  </v>
      </c>
      <c r="D132" s="407"/>
      <c r="E132" s="407"/>
      <c r="F132" s="407"/>
      <c r="G132" s="407"/>
      <c r="H132" s="407"/>
      <c r="I132" s="37" t="str">
        <f>Vize!Z132</f>
        <v xml:space="preserve"> </v>
      </c>
      <c r="J132" s="37" t="str">
        <f>Final!Z132</f>
        <v xml:space="preserve"> </v>
      </c>
      <c r="K132" s="37" t="str">
        <f>Butunleme!Z132</f>
        <v xml:space="preserve"> </v>
      </c>
      <c r="L132" s="117"/>
      <c r="M132" s="117"/>
      <c r="N132" s="117"/>
      <c r="O132" s="118"/>
      <c r="P132" s="38" t="str">
        <f t="shared" si="11"/>
        <v xml:space="preserve"> </v>
      </c>
      <c r="Q132" s="39"/>
      <c r="R132" s="39" t="str">
        <f t="shared" si="12"/>
        <v xml:space="preserve"> </v>
      </c>
      <c r="S132" s="107" t="str">
        <f t="shared" si="13"/>
        <v xml:space="preserve"> </v>
      </c>
    </row>
    <row r="133" spans="1:19" ht="15" customHeight="1" x14ac:dyDescent="0.25">
      <c r="A133" s="35" t="str">
        <f>'S. Listesi'!E130</f>
        <v xml:space="preserve"> </v>
      </c>
      <c r="B133" s="36" t="str">
        <f>IF('S. Listesi'!F130=0," ",'S. Listesi'!F130)</f>
        <v xml:space="preserve"> </v>
      </c>
      <c r="C133" s="407" t="str">
        <f>IF('S. Listesi'!G130=0,"  ",'S. Listesi'!G130)</f>
        <v xml:space="preserve">  </v>
      </c>
      <c r="D133" s="407"/>
      <c r="E133" s="407"/>
      <c r="F133" s="407"/>
      <c r="G133" s="407"/>
      <c r="H133" s="407"/>
      <c r="I133" s="37" t="str">
        <f>Vize!Z133</f>
        <v xml:space="preserve"> </v>
      </c>
      <c r="J133" s="37" t="str">
        <f>Final!Z133</f>
        <v xml:space="preserve"> </v>
      </c>
      <c r="K133" s="37" t="str">
        <f>Butunleme!Z133</f>
        <v xml:space="preserve"> </v>
      </c>
      <c r="L133" s="117"/>
      <c r="M133" s="117"/>
      <c r="N133" s="117"/>
      <c r="O133" s="118"/>
      <c r="P133" s="38" t="str">
        <f t="shared" si="11"/>
        <v xml:space="preserve"> </v>
      </c>
      <c r="Q133" s="39"/>
      <c r="R133" s="39" t="str">
        <f t="shared" si="12"/>
        <v xml:space="preserve"> </v>
      </c>
      <c r="S133" s="107" t="str">
        <f t="shared" si="13"/>
        <v xml:space="preserve"> </v>
      </c>
    </row>
    <row r="134" spans="1:19" ht="15" customHeight="1" x14ac:dyDescent="0.25">
      <c r="A134" s="35" t="str">
        <f>'S. Listesi'!E131</f>
        <v xml:space="preserve"> </v>
      </c>
      <c r="B134" s="36" t="str">
        <f>IF('S. Listesi'!F131=0," ",'S. Listesi'!F131)</f>
        <v xml:space="preserve"> </v>
      </c>
      <c r="C134" s="407" t="str">
        <f>IF('S. Listesi'!G131=0,"  ",'S. Listesi'!G131)</f>
        <v xml:space="preserve">  </v>
      </c>
      <c r="D134" s="407"/>
      <c r="E134" s="407"/>
      <c r="F134" s="407"/>
      <c r="G134" s="407"/>
      <c r="H134" s="407"/>
      <c r="I134" s="37" t="str">
        <f>Vize!Z134</f>
        <v xml:space="preserve"> </v>
      </c>
      <c r="J134" s="37" t="str">
        <f>Final!Z134</f>
        <v xml:space="preserve"> </v>
      </c>
      <c r="K134" s="37" t="str">
        <f>Butunleme!Z134</f>
        <v xml:space="preserve"> </v>
      </c>
      <c r="L134" s="117"/>
      <c r="M134" s="117"/>
      <c r="N134" s="117"/>
      <c r="O134" s="118"/>
      <c r="P134" s="38" t="str">
        <f t="shared" si="11"/>
        <v xml:space="preserve"> </v>
      </c>
      <c r="Q134" s="39"/>
      <c r="R134" s="39" t="str">
        <f t="shared" si="12"/>
        <v xml:space="preserve"> </v>
      </c>
      <c r="S134" s="107" t="str">
        <f t="shared" si="13"/>
        <v xml:space="preserve"> </v>
      </c>
    </row>
    <row r="135" spans="1:19" ht="15" customHeight="1" x14ac:dyDescent="0.25">
      <c r="A135" s="35" t="str">
        <f>'S. Listesi'!E132</f>
        <v xml:space="preserve"> </v>
      </c>
      <c r="B135" s="36" t="str">
        <f>IF('S. Listesi'!F132=0," ",'S. Listesi'!F132)</f>
        <v xml:space="preserve"> </v>
      </c>
      <c r="C135" s="407" t="str">
        <f>IF('S. Listesi'!G132=0,"  ",'S. Listesi'!G132)</f>
        <v xml:space="preserve">  </v>
      </c>
      <c r="D135" s="407"/>
      <c r="E135" s="407"/>
      <c r="F135" s="407"/>
      <c r="G135" s="407"/>
      <c r="H135" s="407"/>
      <c r="I135" s="37" t="str">
        <f>Vize!Z135</f>
        <v xml:space="preserve"> </v>
      </c>
      <c r="J135" s="37" t="str">
        <f>Final!Z135</f>
        <v xml:space="preserve"> </v>
      </c>
      <c r="K135" s="37" t="str">
        <f>Butunleme!Z135</f>
        <v xml:space="preserve"> </v>
      </c>
      <c r="L135" s="117"/>
      <c r="M135" s="117"/>
      <c r="N135" s="117"/>
      <c r="O135" s="118"/>
      <c r="P135" s="38" t="str">
        <f t="shared" si="11"/>
        <v xml:space="preserve"> </v>
      </c>
      <c r="Q135" s="39"/>
      <c r="R135" s="39" t="str">
        <f t="shared" si="12"/>
        <v xml:space="preserve"> </v>
      </c>
      <c r="S135" s="107" t="str">
        <f t="shared" si="13"/>
        <v xml:space="preserve"> </v>
      </c>
    </row>
    <row r="136" spans="1:19" ht="15" customHeight="1" x14ac:dyDescent="0.25">
      <c r="A136" s="35" t="str">
        <f>'S. Listesi'!E133</f>
        <v xml:space="preserve"> </v>
      </c>
      <c r="B136" s="36" t="str">
        <f>IF('S. Listesi'!F133=0," ",'S. Listesi'!F133)</f>
        <v xml:space="preserve"> </v>
      </c>
      <c r="C136" s="407" t="str">
        <f>IF('S. Listesi'!G133=0,"  ",'S. Listesi'!G133)</f>
        <v xml:space="preserve">  </v>
      </c>
      <c r="D136" s="407"/>
      <c r="E136" s="407"/>
      <c r="F136" s="407"/>
      <c r="G136" s="407"/>
      <c r="H136" s="407"/>
      <c r="I136" s="37" t="str">
        <f>Vize!Z136</f>
        <v xml:space="preserve"> </v>
      </c>
      <c r="J136" s="37" t="str">
        <f>Final!Z136</f>
        <v xml:space="preserve"> </v>
      </c>
      <c r="K136" s="37" t="str">
        <f>Butunleme!Z136</f>
        <v xml:space="preserve"> </v>
      </c>
      <c r="L136" s="117"/>
      <c r="M136" s="117"/>
      <c r="N136" s="117"/>
      <c r="O136" s="118"/>
      <c r="P136" s="38" t="str">
        <f t="shared" ref="P136:P146" si="14">IF(SUM(I136:J136)=0," ",(IF(K136=" ",AVERAGE(I136,J136),AVERAGE(I136,K136))))</f>
        <v xml:space="preserve"> </v>
      </c>
      <c r="Q136" s="39"/>
      <c r="R136" s="39" t="str">
        <f t="shared" ref="R136:R146" si="15">IF(P136=" "," ",IF(P136&gt;=90,"AA",IF(P136&gt;=80,"BA",IF(P136&gt;=75,"BB",IF(P136&gt;=70,"CB",IF(P136&gt;=60,"CC",IF(P136&gt;=50,"DC",IF(P136&gt;=40,"DD",IF(P136&gt;=30,"FD","FF")))))))))</f>
        <v xml:space="preserve"> </v>
      </c>
      <c r="S136" s="107" t="str">
        <f t="shared" ref="S136:S146" si="16">IF(P136=" "," ",IF(P136&gt;=50,"BAŞARILI","BAŞARISIZ"))</f>
        <v xml:space="preserve"> </v>
      </c>
    </row>
    <row r="137" spans="1:19" ht="15" customHeight="1" x14ac:dyDescent="0.25">
      <c r="A137" s="35" t="str">
        <f>'S. Listesi'!E134</f>
        <v xml:space="preserve"> </v>
      </c>
      <c r="B137" s="36" t="str">
        <f>IF('S. Listesi'!F134=0," ",'S. Listesi'!F134)</f>
        <v xml:space="preserve"> </v>
      </c>
      <c r="C137" s="407" t="str">
        <f>IF('S. Listesi'!G134=0,"  ",'S. Listesi'!G134)</f>
        <v xml:space="preserve">  </v>
      </c>
      <c r="D137" s="407"/>
      <c r="E137" s="407"/>
      <c r="F137" s="407"/>
      <c r="G137" s="407"/>
      <c r="H137" s="407"/>
      <c r="I137" s="37" t="str">
        <f>Vize!Z137</f>
        <v xml:space="preserve"> </v>
      </c>
      <c r="J137" s="37" t="str">
        <f>Final!Z137</f>
        <v xml:space="preserve"> </v>
      </c>
      <c r="K137" s="37" t="str">
        <f>Butunleme!Z137</f>
        <v xml:space="preserve"> </v>
      </c>
      <c r="L137" s="117"/>
      <c r="M137" s="117"/>
      <c r="N137" s="117"/>
      <c r="O137" s="118"/>
      <c r="P137" s="38" t="str">
        <f t="shared" si="14"/>
        <v xml:space="preserve"> </v>
      </c>
      <c r="Q137" s="39"/>
      <c r="R137" s="39" t="str">
        <f t="shared" si="15"/>
        <v xml:space="preserve"> </v>
      </c>
      <c r="S137" s="107" t="str">
        <f t="shared" si="16"/>
        <v xml:space="preserve"> </v>
      </c>
    </row>
    <row r="138" spans="1:19" ht="15" customHeight="1" x14ac:dyDescent="0.25">
      <c r="A138" s="35" t="str">
        <f>'S. Listesi'!E135</f>
        <v xml:space="preserve"> </v>
      </c>
      <c r="B138" s="36" t="str">
        <f>IF('S. Listesi'!F135=0," ",'S. Listesi'!F135)</f>
        <v xml:space="preserve"> </v>
      </c>
      <c r="C138" s="407" t="str">
        <f>IF('S. Listesi'!G135=0,"  ",'S. Listesi'!G135)</f>
        <v xml:space="preserve">  </v>
      </c>
      <c r="D138" s="407"/>
      <c r="E138" s="407"/>
      <c r="F138" s="407"/>
      <c r="G138" s="407"/>
      <c r="H138" s="407"/>
      <c r="I138" s="37" t="str">
        <f>Vize!Z138</f>
        <v xml:space="preserve"> </v>
      </c>
      <c r="J138" s="37" t="str">
        <f>Final!Z138</f>
        <v xml:space="preserve"> </v>
      </c>
      <c r="K138" s="37" t="str">
        <f>Butunleme!Z138</f>
        <v xml:space="preserve"> </v>
      </c>
      <c r="L138" s="117"/>
      <c r="M138" s="117"/>
      <c r="N138" s="117"/>
      <c r="O138" s="118"/>
      <c r="P138" s="38" t="str">
        <f t="shared" si="14"/>
        <v xml:space="preserve"> </v>
      </c>
      <c r="Q138" s="39"/>
      <c r="R138" s="39" t="str">
        <f t="shared" si="15"/>
        <v xml:space="preserve"> </v>
      </c>
      <c r="S138" s="107" t="str">
        <f t="shared" si="16"/>
        <v xml:space="preserve"> </v>
      </c>
    </row>
    <row r="139" spans="1:19" ht="15" customHeight="1" x14ac:dyDescent="0.25">
      <c r="A139" s="35" t="str">
        <f>'S. Listesi'!E136</f>
        <v xml:space="preserve"> </v>
      </c>
      <c r="B139" s="36" t="str">
        <f>IF('S. Listesi'!F136=0," ",'S. Listesi'!F136)</f>
        <v xml:space="preserve"> </v>
      </c>
      <c r="C139" s="407" t="str">
        <f>IF('S. Listesi'!G136=0,"  ",'S. Listesi'!G136)</f>
        <v xml:space="preserve">  </v>
      </c>
      <c r="D139" s="407"/>
      <c r="E139" s="407"/>
      <c r="F139" s="407"/>
      <c r="G139" s="407"/>
      <c r="H139" s="407"/>
      <c r="I139" s="37" t="str">
        <f>Vize!Z139</f>
        <v xml:space="preserve"> </v>
      </c>
      <c r="J139" s="37" t="str">
        <f>Final!Z139</f>
        <v xml:space="preserve"> </v>
      </c>
      <c r="K139" s="37" t="str">
        <f>Butunleme!Z139</f>
        <v xml:space="preserve"> </v>
      </c>
      <c r="L139" s="117"/>
      <c r="M139" s="117"/>
      <c r="N139" s="117"/>
      <c r="O139" s="118"/>
      <c r="P139" s="38" t="str">
        <f t="shared" si="14"/>
        <v xml:space="preserve"> </v>
      </c>
      <c r="Q139" s="39"/>
      <c r="R139" s="39" t="str">
        <f t="shared" si="15"/>
        <v xml:space="preserve"> </v>
      </c>
      <c r="S139" s="107" t="str">
        <f t="shared" si="16"/>
        <v xml:space="preserve"> </v>
      </c>
    </row>
    <row r="140" spans="1:19" ht="15" customHeight="1" x14ac:dyDescent="0.25">
      <c r="A140" s="35" t="str">
        <f>'S. Listesi'!E137</f>
        <v xml:space="preserve"> </v>
      </c>
      <c r="B140" s="36" t="str">
        <f>IF('S. Listesi'!F137=0," ",'S. Listesi'!F137)</f>
        <v xml:space="preserve"> </v>
      </c>
      <c r="C140" s="407" t="str">
        <f>IF('S. Listesi'!G137=0,"  ",'S. Listesi'!G137)</f>
        <v xml:space="preserve">  </v>
      </c>
      <c r="D140" s="407"/>
      <c r="E140" s="407"/>
      <c r="F140" s="407"/>
      <c r="G140" s="407"/>
      <c r="H140" s="407"/>
      <c r="I140" s="37" t="str">
        <f>Vize!Z140</f>
        <v xml:space="preserve"> </v>
      </c>
      <c r="J140" s="37" t="str">
        <f>Final!Z140</f>
        <v xml:space="preserve"> </v>
      </c>
      <c r="K140" s="37" t="str">
        <f>Butunleme!Z140</f>
        <v xml:space="preserve"> </v>
      </c>
      <c r="L140" s="117"/>
      <c r="M140" s="117"/>
      <c r="N140" s="117"/>
      <c r="O140" s="118"/>
      <c r="P140" s="38" t="str">
        <f t="shared" si="14"/>
        <v xml:space="preserve"> </v>
      </c>
      <c r="Q140" s="39"/>
      <c r="R140" s="39" t="str">
        <f t="shared" si="15"/>
        <v xml:space="preserve"> </v>
      </c>
      <c r="S140" s="107" t="str">
        <f t="shared" si="16"/>
        <v xml:space="preserve"> </v>
      </c>
    </row>
    <row r="141" spans="1:19" ht="15" customHeight="1" x14ac:dyDescent="0.25">
      <c r="A141" s="35" t="str">
        <f>'S. Listesi'!E138</f>
        <v xml:space="preserve"> </v>
      </c>
      <c r="B141" s="36" t="str">
        <f>IF('S. Listesi'!F138=0," ",'S. Listesi'!F138)</f>
        <v xml:space="preserve"> </v>
      </c>
      <c r="C141" s="407" t="str">
        <f>IF('S. Listesi'!G138=0,"  ",'S. Listesi'!G138)</f>
        <v xml:space="preserve">  </v>
      </c>
      <c r="D141" s="407"/>
      <c r="E141" s="407"/>
      <c r="F141" s="407"/>
      <c r="G141" s="407"/>
      <c r="H141" s="407"/>
      <c r="I141" s="37" t="str">
        <f>Vize!Z141</f>
        <v xml:space="preserve"> </v>
      </c>
      <c r="J141" s="37" t="str">
        <f>Final!Z141</f>
        <v xml:space="preserve"> </v>
      </c>
      <c r="K141" s="37" t="str">
        <f>Butunleme!Z141</f>
        <v xml:space="preserve"> </v>
      </c>
      <c r="L141" s="117"/>
      <c r="M141" s="117"/>
      <c r="N141" s="117"/>
      <c r="O141" s="118"/>
      <c r="P141" s="38" t="str">
        <f t="shared" si="14"/>
        <v xml:space="preserve"> </v>
      </c>
      <c r="Q141" s="39"/>
      <c r="R141" s="39" t="str">
        <f t="shared" si="15"/>
        <v xml:space="preserve"> </v>
      </c>
      <c r="S141" s="107" t="str">
        <f t="shared" si="16"/>
        <v xml:space="preserve"> </v>
      </c>
    </row>
    <row r="142" spans="1:19" ht="15" customHeight="1" x14ac:dyDescent="0.25">
      <c r="A142" s="35" t="str">
        <f>'S. Listesi'!E139</f>
        <v xml:space="preserve"> </v>
      </c>
      <c r="B142" s="36" t="str">
        <f>IF('S. Listesi'!F139=0," ",'S. Listesi'!F139)</f>
        <v xml:space="preserve"> </v>
      </c>
      <c r="C142" s="407" t="str">
        <f>IF('S. Listesi'!G139=0,"  ",'S. Listesi'!G139)</f>
        <v xml:space="preserve">  </v>
      </c>
      <c r="D142" s="407"/>
      <c r="E142" s="407"/>
      <c r="F142" s="407"/>
      <c r="G142" s="407"/>
      <c r="H142" s="407"/>
      <c r="I142" s="37" t="str">
        <f>Vize!Z142</f>
        <v xml:space="preserve"> </v>
      </c>
      <c r="J142" s="37" t="str">
        <f>Final!Z142</f>
        <v xml:space="preserve"> </v>
      </c>
      <c r="K142" s="37" t="str">
        <f>Butunleme!Z142</f>
        <v xml:space="preserve"> </v>
      </c>
      <c r="L142" s="117"/>
      <c r="M142" s="117"/>
      <c r="N142" s="117"/>
      <c r="O142" s="118"/>
      <c r="P142" s="38" t="str">
        <f t="shared" si="14"/>
        <v xml:space="preserve"> </v>
      </c>
      <c r="Q142" s="39"/>
      <c r="R142" s="39" t="str">
        <f t="shared" si="15"/>
        <v xml:space="preserve"> </v>
      </c>
      <c r="S142" s="107" t="str">
        <f t="shared" si="16"/>
        <v xml:space="preserve"> </v>
      </c>
    </row>
    <row r="143" spans="1:19" ht="15" customHeight="1" x14ac:dyDescent="0.25">
      <c r="A143" s="35" t="str">
        <f>'S. Listesi'!E140</f>
        <v xml:space="preserve"> </v>
      </c>
      <c r="B143" s="36" t="str">
        <f>IF('S. Listesi'!F140=0," ",'S. Listesi'!F140)</f>
        <v xml:space="preserve"> </v>
      </c>
      <c r="C143" s="407" t="str">
        <f>IF('S. Listesi'!G140=0,"  ",'S. Listesi'!G140)</f>
        <v xml:space="preserve">  </v>
      </c>
      <c r="D143" s="407"/>
      <c r="E143" s="407"/>
      <c r="F143" s="407"/>
      <c r="G143" s="407"/>
      <c r="H143" s="407"/>
      <c r="I143" s="37" t="str">
        <f>Vize!Z143</f>
        <v xml:space="preserve"> </v>
      </c>
      <c r="J143" s="37" t="str">
        <f>Final!Z143</f>
        <v xml:space="preserve"> </v>
      </c>
      <c r="K143" s="37" t="str">
        <f>Butunleme!Z143</f>
        <v xml:space="preserve"> </v>
      </c>
      <c r="L143" s="117"/>
      <c r="M143" s="117"/>
      <c r="N143" s="117"/>
      <c r="O143" s="118"/>
      <c r="P143" s="38" t="str">
        <f t="shared" si="14"/>
        <v xml:space="preserve"> </v>
      </c>
      <c r="Q143" s="39"/>
      <c r="R143" s="39" t="str">
        <f t="shared" si="15"/>
        <v xml:space="preserve"> </v>
      </c>
      <c r="S143" s="107" t="str">
        <f t="shared" si="16"/>
        <v xml:space="preserve"> </v>
      </c>
    </row>
    <row r="144" spans="1:19" ht="15" customHeight="1" x14ac:dyDescent="0.25">
      <c r="A144" s="35" t="str">
        <f>'S. Listesi'!E141</f>
        <v xml:space="preserve"> </v>
      </c>
      <c r="B144" s="36" t="str">
        <f>IF('S. Listesi'!F141=0," ",'S. Listesi'!F141)</f>
        <v xml:space="preserve"> </v>
      </c>
      <c r="C144" s="407" t="str">
        <f>IF('S. Listesi'!G141=0,"  ",'S. Listesi'!G141)</f>
        <v xml:space="preserve">  </v>
      </c>
      <c r="D144" s="407"/>
      <c r="E144" s="407"/>
      <c r="F144" s="407"/>
      <c r="G144" s="407"/>
      <c r="H144" s="407"/>
      <c r="I144" s="37" t="str">
        <f>Vize!Z144</f>
        <v xml:space="preserve"> </v>
      </c>
      <c r="J144" s="37" t="str">
        <f>Final!Z144</f>
        <v xml:space="preserve"> </v>
      </c>
      <c r="K144" s="37" t="str">
        <f>Butunleme!Z144</f>
        <v xml:space="preserve"> </v>
      </c>
      <c r="L144" s="117"/>
      <c r="M144" s="117"/>
      <c r="N144" s="117"/>
      <c r="O144" s="118"/>
      <c r="P144" s="38" t="str">
        <f t="shared" si="14"/>
        <v xml:space="preserve"> </v>
      </c>
      <c r="Q144" s="39"/>
      <c r="R144" s="39" t="str">
        <f t="shared" si="15"/>
        <v xml:space="preserve"> </v>
      </c>
      <c r="S144" s="107" t="str">
        <f t="shared" si="16"/>
        <v xml:space="preserve"> </v>
      </c>
    </row>
    <row r="145" spans="1:19" ht="15" customHeight="1" x14ac:dyDescent="0.25">
      <c r="A145" s="35" t="str">
        <f>'S. Listesi'!E142</f>
        <v xml:space="preserve"> </v>
      </c>
      <c r="B145" s="36" t="str">
        <f>IF('S. Listesi'!F142=0," ",'S. Listesi'!F142)</f>
        <v xml:space="preserve"> </v>
      </c>
      <c r="C145" s="407" t="str">
        <f>IF('S. Listesi'!G142=0,"  ",'S. Listesi'!G142)</f>
        <v xml:space="preserve">  </v>
      </c>
      <c r="D145" s="407"/>
      <c r="E145" s="407"/>
      <c r="F145" s="407"/>
      <c r="G145" s="407"/>
      <c r="H145" s="407"/>
      <c r="I145" s="37" t="str">
        <f>Vize!Z145</f>
        <v xml:space="preserve"> </v>
      </c>
      <c r="J145" s="37" t="str">
        <f>Final!Z145</f>
        <v xml:space="preserve"> </v>
      </c>
      <c r="K145" s="37" t="str">
        <f>Butunleme!Z145</f>
        <v xml:space="preserve"> </v>
      </c>
      <c r="L145" s="117"/>
      <c r="M145" s="117"/>
      <c r="N145" s="117"/>
      <c r="O145" s="118"/>
      <c r="P145" s="38" t="str">
        <f t="shared" si="14"/>
        <v xml:space="preserve"> </v>
      </c>
      <c r="Q145" s="39"/>
      <c r="R145" s="39" t="str">
        <f t="shared" si="15"/>
        <v xml:space="preserve"> </v>
      </c>
      <c r="S145" s="107" t="str">
        <f t="shared" si="16"/>
        <v xml:space="preserve"> </v>
      </c>
    </row>
    <row r="146" spans="1:19" ht="15" customHeight="1" x14ac:dyDescent="0.25">
      <c r="A146" s="35" t="str">
        <f>'S. Listesi'!E143</f>
        <v xml:space="preserve"> </v>
      </c>
      <c r="B146" s="36" t="str">
        <f>IF('S. Listesi'!F143=0," ",'S. Listesi'!F143)</f>
        <v xml:space="preserve"> </v>
      </c>
      <c r="C146" s="407" t="str">
        <f>IF('S. Listesi'!G143=0,"  ",'S. Listesi'!G143)</f>
        <v xml:space="preserve">  </v>
      </c>
      <c r="D146" s="407"/>
      <c r="E146" s="407"/>
      <c r="F146" s="407"/>
      <c r="G146" s="407"/>
      <c r="H146" s="407"/>
      <c r="I146" s="37" t="str">
        <f>Vize!Z146</f>
        <v xml:space="preserve"> </v>
      </c>
      <c r="J146" s="37" t="str">
        <f>Final!Z146</f>
        <v xml:space="preserve"> </v>
      </c>
      <c r="K146" s="37" t="str">
        <f>Butunleme!Z146</f>
        <v xml:space="preserve"> </v>
      </c>
      <c r="L146" s="117"/>
      <c r="M146" s="117"/>
      <c r="N146" s="117"/>
      <c r="O146" s="118"/>
      <c r="P146" s="38" t="str">
        <f t="shared" si="14"/>
        <v xml:space="preserve"> </v>
      </c>
      <c r="Q146" s="39"/>
      <c r="R146" s="39" t="str">
        <f t="shared" si="15"/>
        <v xml:space="preserve"> </v>
      </c>
      <c r="S146" s="107" t="str">
        <f t="shared" si="16"/>
        <v xml:space="preserve"> </v>
      </c>
    </row>
    <row r="147" spans="1:19" ht="24" customHeight="1" x14ac:dyDescent="0.25">
      <c r="A147" s="434" t="s">
        <v>60</v>
      </c>
      <c r="B147" s="435"/>
      <c r="C147" s="435"/>
      <c r="D147" s="435"/>
      <c r="E147" s="435"/>
      <c r="F147" s="435"/>
      <c r="G147" s="435"/>
      <c r="H147" s="435"/>
      <c r="I147" s="40" t="s">
        <v>57</v>
      </c>
      <c r="J147" s="40" t="s">
        <v>58</v>
      </c>
      <c r="K147" s="40" t="s">
        <v>59</v>
      </c>
      <c r="L147" s="124" t="s">
        <v>73</v>
      </c>
      <c r="M147" s="124" t="s">
        <v>74</v>
      </c>
      <c r="N147" s="124" t="s">
        <v>75</v>
      </c>
      <c r="O147" s="124" t="s">
        <v>76</v>
      </c>
      <c r="P147" s="125" t="s">
        <v>54</v>
      </c>
      <c r="Q147" s="126" t="s">
        <v>56</v>
      </c>
      <c r="R147" s="141"/>
      <c r="S147" s="438"/>
    </row>
    <row r="148" spans="1:19" ht="15" customHeight="1" x14ac:dyDescent="0.25">
      <c r="A148" s="436"/>
      <c r="B148" s="437"/>
      <c r="C148" s="437"/>
      <c r="D148" s="437"/>
      <c r="E148" s="437"/>
      <c r="F148" s="437"/>
      <c r="G148" s="437"/>
      <c r="H148" s="437"/>
      <c r="I148" s="108" t="str">
        <f t="shared" ref="I148:Q148" si="17">IF(SUM(I7:I146)=0," ",AVERAGE(I7:I146))</f>
        <v xml:space="preserve"> </v>
      </c>
      <c r="J148" s="108" t="str">
        <f t="shared" si="17"/>
        <v xml:space="preserve"> </v>
      </c>
      <c r="K148" s="108" t="str">
        <f t="shared" si="17"/>
        <v xml:space="preserve"> </v>
      </c>
      <c r="L148" s="108" t="str">
        <f t="shared" si="17"/>
        <v xml:space="preserve"> </v>
      </c>
      <c r="M148" s="108" t="str">
        <f t="shared" si="17"/>
        <v xml:space="preserve"> </v>
      </c>
      <c r="N148" s="108" t="str">
        <f t="shared" si="17"/>
        <v xml:space="preserve"> </v>
      </c>
      <c r="O148" s="108" t="str">
        <f t="shared" si="17"/>
        <v xml:space="preserve"> </v>
      </c>
      <c r="P148" s="108" t="str">
        <f t="shared" si="17"/>
        <v xml:space="preserve"> </v>
      </c>
      <c r="Q148" s="109" t="str">
        <f t="shared" si="17"/>
        <v xml:space="preserve"> </v>
      </c>
      <c r="R148" s="142"/>
      <c r="S148" s="439"/>
    </row>
    <row r="149" spans="1:19" ht="15" customHeight="1" x14ac:dyDescent="0.25"/>
    <row r="150" spans="1:19" ht="15" customHeight="1" x14ac:dyDescent="0.25">
      <c r="A150" s="431" t="s">
        <v>61</v>
      </c>
      <c r="B150" s="432"/>
      <c r="C150" s="432"/>
      <c r="D150" s="432"/>
      <c r="E150" s="432"/>
      <c r="F150" s="432"/>
      <c r="G150" s="432"/>
      <c r="H150" s="440"/>
      <c r="I150" s="441" t="s">
        <v>64</v>
      </c>
      <c r="J150" s="442"/>
      <c r="K150" s="442"/>
      <c r="L150" s="442"/>
      <c r="M150" s="442"/>
      <c r="N150" s="442"/>
      <c r="O150" s="443" t="s">
        <v>66</v>
      </c>
      <c r="P150" s="444"/>
      <c r="Q150" s="444"/>
      <c r="R150" s="444"/>
      <c r="S150" s="444"/>
    </row>
    <row r="151" spans="1:19" ht="15" customHeight="1" x14ac:dyDescent="0.25">
      <c r="A151" s="327" t="s">
        <v>95</v>
      </c>
      <c r="B151" s="327"/>
      <c r="C151" s="327"/>
      <c r="D151" s="162" t="s">
        <v>86</v>
      </c>
      <c r="E151" s="110">
        <f>COUNTIFS($P$7:$P$146,"&gt;=90",$P$7:$P$146,"&lt;=100")</f>
        <v>0</v>
      </c>
      <c r="F151" s="111" t="str">
        <f t="shared" ref="F151:F161" si="18">IF(E151&lt;&gt;" ","KİŞİ"," ")</f>
        <v>KİŞİ</v>
      </c>
      <c r="G151" s="112" t="str">
        <f t="shared" ref="G151:G160" si="19">IF(E151=" "," ","%")</f>
        <v>%</v>
      </c>
      <c r="H151" s="113" t="e">
        <f>IF(E151=" "," ",100*E151/$E$161)</f>
        <v>#VALUE!</v>
      </c>
      <c r="I151" s="441"/>
      <c r="J151" s="442"/>
      <c r="K151" s="442"/>
      <c r="L151" s="442"/>
      <c r="M151" s="442"/>
      <c r="N151" s="442"/>
      <c r="O151" s="444"/>
      <c r="P151" s="444"/>
      <c r="Q151" s="444"/>
      <c r="R151" s="444"/>
      <c r="S151" s="444"/>
    </row>
    <row r="152" spans="1:19" ht="15" customHeight="1" x14ac:dyDescent="0.25">
      <c r="A152" s="327" t="s">
        <v>97</v>
      </c>
      <c r="B152" s="327"/>
      <c r="C152" s="327"/>
      <c r="D152" s="162" t="s">
        <v>87</v>
      </c>
      <c r="E152" s="110">
        <f>COUNTIFS($P$7:$P$146,"&gt;=80",$P$7:$P$146,"&lt;=89")</f>
        <v>0</v>
      </c>
      <c r="F152" s="111" t="str">
        <f t="shared" si="18"/>
        <v>KİŞİ</v>
      </c>
      <c r="G152" s="112" t="str">
        <f t="shared" si="19"/>
        <v>%</v>
      </c>
      <c r="H152" s="113" t="e">
        <f t="shared" ref="H152:H157" si="20">IF(E152=" "," ",100*E152/$E$161)</f>
        <v>#VALUE!</v>
      </c>
      <c r="I152" s="429"/>
      <c r="J152" s="429"/>
      <c r="K152" s="114"/>
      <c r="L152" s="430"/>
      <c r="M152" s="430"/>
      <c r="N152" s="430"/>
    </row>
    <row r="153" spans="1:19" ht="15" customHeight="1" x14ac:dyDescent="0.25">
      <c r="A153" s="327" t="s">
        <v>98</v>
      </c>
      <c r="B153" s="327"/>
      <c r="C153" s="327"/>
      <c r="D153" s="162" t="s">
        <v>88</v>
      </c>
      <c r="E153" s="110">
        <f>COUNTIFS($P$7:$P$146,"&gt;=75",$P$7:$P$146,"&lt;=79")</f>
        <v>0</v>
      </c>
      <c r="F153" s="111" t="str">
        <f t="shared" si="18"/>
        <v>KİŞİ</v>
      </c>
      <c r="G153" s="112" t="str">
        <f t="shared" si="19"/>
        <v>%</v>
      </c>
      <c r="H153" s="113" t="e">
        <f t="shared" si="20"/>
        <v>#VALUE!</v>
      </c>
      <c r="I153" s="168"/>
      <c r="J153" s="168"/>
      <c r="K153" s="114"/>
      <c r="L153" s="169"/>
      <c r="M153" s="169"/>
      <c r="N153" s="169"/>
    </row>
    <row r="154" spans="1:19" ht="15" customHeight="1" x14ac:dyDescent="0.25">
      <c r="A154" s="327" t="s">
        <v>99</v>
      </c>
      <c r="B154" s="327"/>
      <c r="C154" s="327"/>
      <c r="D154" s="162" t="s">
        <v>89</v>
      </c>
      <c r="E154" s="110">
        <f>COUNTIFS($P$7:$P$146,"&gt;=70",$P$7:$P$146,"&lt;=74")</f>
        <v>0</v>
      </c>
      <c r="F154" s="111" t="str">
        <f t="shared" si="18"/>
        <v>KİŞİ</v>
      </c>
      <c r="G154" s="112" t="str">
        <f t="shared" si="19"/>
        <v>%</v>
      </c>
      <c r="H154" s="113" t="e">
        <f t="shared" si="20"/>
        <v>#VALUE!</v>
      </c>
      <c r="I154" s="168"/>
      <c r="J154" s="168"/>
      <c r="K154" s="114"/>
      <c r="L154" s="169"/>
      <c r="M154" s="169"/>
      <c r="N154" s="169"/>
    </row>
    <row r="155" spans="1:19" ht="15" customHeight="1" x14ac:dyDescent="0.25">
      <c r="A155" s="304" t="s">
        <v>96</v>
      </c>
      <c r="B155" s="305"/>
      <c r="C155" s="306"/>
      <c r="D155" s="162" t="s">
        <v>90</v>
      </c>
      <c r="E155" s="110">
        <f>COUNTIFS($P$7:$P$146,"&gt;=60",$P$7:$P$146,"&lt;=69")</f>
        <v>0</v>
      </c>
      <c r="F155" s="111" t="str">
        <f t="shared" si="18"/>
        <v>KİŞİ</v>
      </c>
      <c r="G155" s="112" t="str">
        <f t="shared" si="19"/>
        <v>%</v>
      </c>
      <c r="H155" s="113" t="e">
        <f t="shared" si="20"/>
        <v>#VALUE!</v>
      </c>
      <c r="I155" s="168"/>
      <c r="J155" s="168"/>
      <c r="K155" s="114"/>
      <c r="L155" s="169"/>
      <c r="M155" s="169"/>
      <c r="N155" s="169"/>
    </row>
    <row r="156" spans="1:19" ht="15" customHeight="1" x14ac:dyDescent="0.25">
      <c r="A156" s="304" t="s">
        <v>100</v>
      </c>
      <c r="B156" s="305"/>
      <c r="C156" s="306"/>
      <c r="D156" s="162" t="s">
        <v>91</v>
      </c>
      <c r="E156" s="110">
        <f>COUNTIFS($P$7:$P$146,"&gt;=50",$P$7:$P$146,"&lt;=59")</f>
        <v>0</v>
      </c>
      <c r="F156" s="111" t="str">
        <f t="shared" si="18"/>
        <v>KİŞİ</v>
      </c>
      <c r="G156" s="112" t="str">
        <f t="shared" si="19"/>
        <v>%</v>
      </c>
      <c r="H156" s="113" t="e">
        <f t="shared" si="20"/>
        <v>#VALUE!</v>
      </c>
      <c r="I156" s="168"/>
      <c r="J156" s="168"/>
      <c r="K156" s="114"/>
      <c r="L156" s="169"/>
      <c r="M156" s="169"/>
      <c r="N156" s="169"/>
    </row>
    <row r="157" spans="1:19" ht="15" customHeight="1" x14ac:dyDescent="0.25">
      <c r="A157" s="304" t="s">
        <v>101</v>
      </c>
      <c r="B157" s="305"/>
      <c r="C157" s="306"/>
      <c r="D157" s="162" t="s">
        <v>92</v>
      </c>
      <c r="E157" s="110">
        <f>COUNTIFS($P$7:$P$146,"&gt;=40",$P$7:$P$146,"&lt;=49")</f>
        <v>0</v>
      </c>
      <c r="F157" s="111" t="str">
        <f t="shared" si="18"/>
        <v>KİŞİ</v>
      </c>
      <c r="G157" s="112" t="str">
        <f t="shared" si="19"/>
        <v>%</v>
      </c>
      <c r="H157" s="113" t="e">
        <f t="shared" si="20"/>
        <v>#VALUE!</v>
      </c>
      <c r="I157" s="168"/>
      <c r="J157" s="168"/>
      <c r="K157" s="114"/>
      <c r="L157" s="169"/>
      <c r="M157" s="169"/>
      <c r="N157" s="169"/>
    </row>
    <row r="158" spans="1:19" ht="15" customHeight="1" x14ac:dyDescent="0.25">
      <c r="A158" s="304" t="s">
        <v>102</v>
      </c>
      <c r="B158" s="305"/>
      <c r="C158" s="306"/>
      <c r="D158" s="162" t="s">
        <v>93</v>
      </c>
      <c r="E158" s="110">
        <f>COUNTIFS($P$7:$P$146,"&gt;=30",$P$7:$P$146,"&lt;=39")</f>
        <v>0</v>
      </c>
      <c r="F158" s="111" t="str">
        <f t="shared" si="18"/>
        <v>KİŞİ</v>
      </c>
      <c r="G158" s="112" t="str">
        <f t="shared" si="19"/>
        <v>%</v>
      </c>
      <c r="H158" s="113" t="e">
        <f>IF(E158=" "," ",100*E158/$E$161)</f>
        <v>#VALUE!</v>
      </c>
      <c r="I158" s="429"/>
      <c r="J158" s="429"/>
      <c r="K158" s="114"/>
      <c r="L158" s="430"/>
      <c r="M158" s="430"/>
      <c r="N158" s="430"/>
    </row>
    <row r="159" spans="1:19" ht="15" customHeight="1" x14ac:dyDescent="0.25">
      <c r="A159" s="327" t="s">
        <v>103</v>
      </c>
      <c r="B159" s="327"/>
      <c r="C159" s="327"/>
      <c r="D159" s="162" t="s">
        <v>94</v>
      </c>
      <c r="E159" s="110">
        <f>COUNTIFS($P$7:$P$146,"&gt;=0",$P$7:$P$146,"&lt;=29")</f>
        <v>0</v>
      </c>
      <c r="F159" s="111" t="str">
        <f t="shared" si="18"/>
        <v>KİŞİ</v>
      </c>
      <c r="G159" s="112" t="str">
        <f t="shared" si="19"/>
        <v>%</v>
      </c>
      <c r="H159" s="113" t="e">
        <f>IF(E159=" "," ",100*E159/$E$161)</f>
        <v>#VALUE!</v>
      </c>
      <c r="I159" s="429"/>
      <c r="J159" s="429"/>
      <c r="K159" s="114"/>
      <c r="L159" s="430"/>
      <c r="M159" s="430"/>
      <c r="N159" s="430"/>
    </row>
    <row r="160" spans="1:19" ht="15" customHeight="1" x14ac:dyDescent="0.25">
      <c r="A160" s="391"/>
      <c r="B160" s="391"/>
      <c r="C160" s="391"/>
      <c r="D160" s="130"/>
      <c r="E160" s="129">
        <f>IF(COUNTIF(Q7:Q146," ")=ROWS(Q7:Q146)," ",COUNTIF(Q7:Q146,0))</f>
        <v>0</v>
      </c>
      <c r="F160" s="130" t="str">
        <f t="shared" si="18"/>
        <v>KİŞİ</v>
      </c>
      <c r="G160" s="131" t="str">
        <f t="shared" si="19"/>
        <v>%</v>
      </c>
      <c r="H160" s="132" t="e">
        <f>IF(E160=" "," ",100*E160/$E$161)</f>
        <v>#VALUE!</v>
      </c>
      <c r="I160" s="429"/>
      <c r="J160" s="429"/>
      <c r="K160" s="114"/>
      <c r="L160" s="430"/>
      <c r="M160" s="430"/>
      <c r="N160" s="430"/>
    </row>
    <row r="161" spans="1:19" ht="15" customHeight="1" x14ac:dyDescent="0.25">
      <c r="A161" s="431" t="s">
        <v>34</v>
      </c>
      <c r="B161" s="432"/>
      <c r="C161" s="432"/>
      <c r="D161" s="432"/>
      <c r="E161" s="110" t="str">
        <f>IF(SUM(E151:E160)=0," ",SUM(E151:E160))</f>
        <v xml:space="preserve"> </v>
      </c>
      <c r="F161" s="167" t="str">
        <f t="shared" si="18"/>
        <v xml:space="preserve"> </v>
      </c>
      <c r="G161" s="52"/>
      <c r="H161" s="52"/>
      <c r="I161" s="429"/>
      <c r="J161" s="433"/>
      <c r="K161" s="115"/>
      <c r="L161" s="115"/>
      <c r="M161" s="115"/>
      <c r="N161" s="115"/>
    </row>
    <row r="162" spans="1:19" ht="15" customHeight="1" x14ac:dyDescent="0.25"/>
    <row r="163" spans="1:19" ht="15" customHeight="1" x14ac:dyDescent="0.25">
      <c r="A163" s="363" t="s">
        <v>36</v>
      </c>
      <c r="B163" s="363"/>
      <c r="C163" s="363"/>
      <c r="D163" s="420" t="str">
        <f>IF(COUNTIF(P7:P146," ")=ROWS(P7:P146)," ",LARGE(P7:P146,1))</f>
        <v xml:space="preserve"> </v>
      </c>
      <c r="E163" s="374"/>
    </row>
    <row r="164" spans="1:19" ht="15" customHeight="1" x14ac:dyDescent="0.25">
      <c r="A164" s="363" t="s">
        <v>37</v>
      </c>
      <c r="B164" s="363"/>
      <c r="C164" s="363"/>
      <c r="D164" s="420" t="str">
        <f>IF(COUNTIF(P7:P146," ")=ROWS(P7:P146)," ",SMALL(P7:P146,1))</f>
        <v xml:space="preserve"> </v>
      </c>
      <c r="E164" s="374"/>
      <c r="I164" s="421" t="s">
        <v>65</v>
      </c>
      <c r="J164" s="421"/>
      <c r="K164" s="421"/>
      <c r="L164" s="421"/>
      <c r="M164" s="421"/>
      <c r="N164" s="421"/>
    </row>
    <row r="165" spans="1:19" ht="26.25" customHeight="1" x14ac:dyDescent="0.25">
      <c r="A165" s="363" t="s">
        <v>63</v>
      </c>
      <c r="B165" s="363"/>
      <c r="C165" s="363"/>
      <c r="D165" s="420" t="str">
        <f>P148</f>
        <v xml:space="preserve"> </v>
      </c>
      <c r="E165" s="374"/>
      <c r="O165" s="413" t="s">
        <v>42</v>
      </c>
      <c r="P165" s="415"/>
      <c r="Q165" s="413" t="s">
        <v>43</v>
      </c>
      <c r="R165" s="414"/>
      <c r="S165" s="415"/>
    </row>
    <row r="166" spans="1:19" ht="15" customHeight="1" x14ac:dyDescent="0.25">
      <c r="O166" s="416" t="s">
        <v>83</v>
      </c>
      <c r="P166" s="417"/>
      <c r="Q166" s="418" t="s">
        <v>83</v>
      </c>
      <c r="R166" s="419"/>
      <c r="S166" s="417"/>
    </row>
    <row r="167" spans="1:19" ht="15" customHeight="1" x14ac:dyDescent="0.25">
      <c r="A167" s="422" t="s">
        <v>39</v>
      </c>
      <c r="B167" s="423"/>
      <c r="C167" s="423"/>
      <c r="D167" s="423"/>
      <c r="E167" s="58" t="str">
        <f>IF(COUNTIF(P7:P146," ")=ROWS(P7:P146)," ",SUM(E151:E156))</f>
        <v xml:space="preserve"> </v>
      </c>
      <c r="F167" s="167" t="str">
        <f>IF(E167&lt;&gt;" ","KİŞİ"," ")</f>
        <v xml:space="preserve"> </v>
      </c>
      <c r="G167" s="58" t="str">
        <f>IF(H167=" "," ","%")</f>
        <v xml:space="preserve"> </v>
      </c>
      <c r="H167" s="166" t="str">
        <f>IF(E167=" "," ",100*E167/E161)</f>
        <v xml:space="preserve"> </v>
      </c>
      <c r="I167" s="424"/>
      <c r="J167" s="424"/>
      <c r="K167" s="425"/>
      <c r="O167" s="426">
        <f>'K. Bilgiler'!H20</f>
        <v>0</v>
      </c>
      <c r="P167" s="427"/>
      <c r="Q167" s="426">
        <f>'K. Bilgiler'!H22</f>
        <v>0</v>
      </c>
      <c r="R167" s="428"/>
      <c r="S167" s="427"/>
    </row>
    <row r="168" spans="1:19" ht="15" customHeight="1" x14ac:dyDescent="0.25">
      <c r="A168" s="422" t="s">
        <v>40</v>
      </c>
      <c r="B168" s="423"/>
      <c r="C168" s="423"/>
      <c r="D168" s="423"/>
      <c r="E168" s="58" t="str">
        <f>IF(COUNTIF(P7:P146," ")=ROWS(P7:P146)," ",SUM(E157:E160))</f>
        <v xml:space="preserve"> </v>
      </c>
      <c r="F168" s="167" t="str">
        <f>IF(E168&lt;&gt;" ","KİŞİ"," ")</f>
        <v xml:space="preserve"> </v>
      </c>
      <c r="G168" s="58" t="str">
        <f>IF(H168=" "," ","%")</f>
        <v xml:space="preserve"> </v>
      </c>
      <c r="H168" s="166" t="str">
        <f>IF(E168=" "," ",100*E168/E161)</f>
        <v xml:space="preserve"> </v>
      </c>
      <c r="I168" s="424"/>
      <c r="J168" s="424"/>
      <c r="K168" s="425"/>
      <c r="O168" s="426"/>
      <c r="P168" s="427"/>
      <c r="Q168" s="426"/>
      <c r="R168" s="428"/>
      <c r="S168" s="427"/>
    </row>
    <row r="169" spans="1:19" ht="15" customHeight="1" x14ac:dyDescent="0.25">
      <c r="O169" s="408" t="s">
        <v>85</v>
      </c>
      <c r="P169" s="409"/>
      <c r="Q169" s="410" t="s">
        <v>84</v>
      </c>
      <c r="R169" s="411"/>
      <c r="S169" s="412"/>
    </row>
    <row r="178" spans="5:21" x14ac:dyDescent="0.25">
      <c r="E178" s="106">
        <f>COUNTIFS($AT$7:$AT$146,"&gt;=90",$AT$7:$AT$146,"&lt;=100")</f>
        <v>0</v>
      </c>
      <c r="T178" s="116"/>
      <c r="U178" s="116"/>
    </row>
  </sheetData>
  <sheetProtection selectLockedCells="1"/>
  <mergeCells count="202">
    <mergeCell ref="C98:H98"/>
    <mergeCell ref="C99:H99"/>
    <mergeCell ref="C100:H100"/>
    <mergeCell ref="C101:H101"/>
    <mergeCell ref="C102:H102"/>
    <mergeCell ref="C89:H89"/>
    <mergeCell ref="C90:H90"/>
    <mergeCell ref="C91:H91"/>
    <mergeCell ref="C92:H92"/>
    <mergeCell ref="C93:H93"/>
    <mergeCell ref="C94:H94"/>
    <mergeCell ref="C95:H95"/>
    <mergeCell ref="C96:H96"/>
    <mergeCell ref="C97:H97"/>
    <mergeCell ref="C67:H67"/>
    <mergeCell ref="C68:H68"/>
    <mergeCell ref="C69:H69"/>
    <mergeCell ref="C70:H70"/>
    <mergeCell ref="C71:H71"/>
    <mergeCell ref="C72:H72"/>
    <mergeCell ref="C73:H73"/>
    <mergeCell ref="C74:H74"/>
    <mergeCell ref="C75:H75"/>
    <mergeCell ref="C58:H58"/>
    <mergeCell ref="C59:H59"/>
    <mergeCell ref="C60:H60"/>
    <mergeCell ref="C61:H61"/>
    <mergeCell ref="C62:H62"/>
    <mergeCell ref="C63:H63"/>
    <mergeCell ref="C64:H64"/>
    <mergeCell ref="C65:H65"/>
    <mergeCell ref="C66:H66"/>
    <mergeCell ref="A1:S1"/>
    <mergeCell ref="A2:S2"/>
    <mergeCell ref="A3:S3"/>
    <mergeCell ref="A4:S4"/>
    <mergeCell ref="A5:A6"/>
    <mergeCell ref="B5:B6"/>
    <mergeCell ref="C5:H6"/>
    <mergeCell ref="I5:I6"/>
    <mergeCell ref="J5:J6"/>
    <mergeCell ref="K5:K6"/>
    <mergeCell ref="C10:H10"/>
    <mergeCell ref="L5:L6"/>
    <mergeCell ref="M5:M6"/>
    <mergeCell ref="N5:N6"/>
    <mergeCell ref="O5:O6"/>
    <mergeCell ref="R5:R6"/>
    <mergeCell ref="S5:S6"/>
    <mergeCell ref="C7:H7"/>
    <mergeCell ref="C8:H8"/>
    <mergeCell ref="C9:H9"/>
    <mergeCell ref="P5:P6"/>
    <mergeCell ref="Q5:Q6"/>
    <mergeCell ref="C22:H22"/>
    <mergeCell ref="C11:H11"/>
    <mergeCell ref="C12:H12"/>
    <mergeCell ref="C13:H13"/>
    <mergeCell ref="C14:H14"/>
    <mergeCell ref="C15:H15"/>
    <mergeCell ref="C16:H16"/>
    <mergeCell ref="C17:H17"/>
    <mergeCell ref="C18:H18"/>
    <mergeCell ref="C19:H19"/>
    <mergeCell ref="C20:H20"/>
    <mergeCell ref="C21:H21"/>
    <mergeCell ref="C34:H34"/>
    <mergeCell ref="C23:H23"/>
    <mergeCell ref="C24:H24"/>
    <mergeCell ref="C25:H25"/>
    <mergeCell ref="C26:H26"/>
    <mergeCell ref="C27:H27"/>
    <mergeCell ref="C28:H28"/>
    <mergeCell ref="C29:H29"/>
    <mergeCell ref="C30:H30"/>
    <mergeCell ref="C31:H31"/>
    <mergeCell ref="C32:H32"/>
    <mergeCell ref="C33:H33"/>
    <mergeCell ref="C46:H46"/>
    <mergeCell ref="C35:H35"/>
    <mergeCell ref="C36:H36"/>
    <mergeCell ref="C37:H37"/>
    <mergeCell ref="C38:H38"/>
    <mergeCell ref="C39:H39"/>
    <mergeCell ref="C40:H40"/>
    <mergeCell ref="C41:H41"/>
    <mergeCell ref="C42:H42"/>
    <mergeCell ref="C43:H43"/>
    <mergeCell ref="C44:H44"/>
    <mergeCell ref="C45:H45"/>
    <mergeCell ref="C47:H47"/>
    <mergeCell ref="C48:H48"/>
    <mergeCell ref="C49:H49"/>
    <mergeCell ref="C50:H50"/>
    <mergeCell ref="C51:H51"/>
    <mergeCell ref="C52:H52"/>
    <mergeCell ref="C53:H53"/>
    <mergeCell ref="C54:H54"/>
    <mergeCell ref="C55:H55"/>
    <mergeCell ref="C56:H56"/>
    <mergeCell ref="C57:H57"/>
    <mergeCell ref="A147:H148"/>
    <mergeCell ref="S147:S148"/>
    <mergeCell ref="A150:H150"/>
    <mergeCell ref="I150:N151"/>
    <mergeCell ref="O150:S151"/>
    <mergeCell ref="A151:C151"/>
    <mergeCell ref="A152:C152"/>
    <mergeCell ref="I152:J152"/>
    <mergeCell ref="L152:N152"/>
    <mergeCell ref="C76:H76"/>
    <mergeCell ref="C77:H77"/>
    <mergeCell ref="C78:H78"/>
    <mergeCell ref="C79:H79"/>
    <mergeCell ref="C80:H80"/>
    <mergeCell ref="C81:H81"/>
    <mergeCell ref="C82:H82"/>
    <mergeCell ref="C83:H83"/>
    <mergeCell ref="C84:H84"/>
    <mergeCell ref="C85:H85"/>
    <mergeCell ref="C86:H86"/>
    <mergeCell ref="C87:H87"/>
    <mergeCell ref="C88:H88"/>
    <mergeCell ref="A158:C158"/>
    <mergeCell ref="I158:J158"/>
    <mergeCell ref="L158:N158"/>
    <mergeCell ref="A153:C153"/>
    <mergeCell ref="A154:C154"/>
    <mergeCell ref="A155:C155"/>
    <mergeCell ref="A156:C156"/>
    <mergeCell ref="A157:C157"/>
    <mergeCell ref="A163:C163"/>
    <mergeCell ref="D163:E163"/>
    <mergeCell ref="A159:C159"/>
    <mergeCell ref="I159:J159"/>
    <mergeCell ref="L159:N159"/>
    <mergeCell ref="A160:C160"/>
    <mergeCell ref="I160:J160"/>
    <mergeCell ref="L160:N160"/>
    <mergeCell ref="A161:D161"/>
    <mergeCell ref="I161:J161"/>
    <mergeCell ref="O169:P169"/>
    <mergeCell ref="Q169:S169"/>
    <mergeCell ref="Q165:S165"/>
    <mergeCell ref="O166:P166"/>
    <mergeCell ref="Q166:S166"/>
    <mergeCell ref="O165:P165"/>
    <mergeCell ref="A164:C164"/>
    <mergeCell ref="D164:E164"/>
    <mergeCell ref="I164:N164"/>
    <mergeCell ref="A165:C165"/>
    <mergeCell ref="D165:E165"/>
    <mergeCell ref="A167:D167"/>
    <mergeCell ref="I167:K167"/>
    <mergeCell ref="O167:P168"/>
    <mergeCell ref="Q167:S168"/>
    <mergeCell ref="A168:D168"/>
    <mergeCell ref="I168:K168"/>
    <mergeCell ref="C103:H103"/>
    <mergeCell ref="C104:H104"/>
    <mergeCell ref="C105:H105"/>
    <mergeCell ref="C106:H106"/>
    <mergeCell ref="C107:H107"/>
    <mergeCell ref="C108:H108"/>
    <mergeCell ref="C109:H109"/>
    <mergeCell ref="C110:H110"/>
    <mergeCell ref="C111:H111"/>
    <mergeCell ref="C112:H112"/>
    <mergeCell ref="C113:H113"/>
    <mergeCell ref="C114:H114"/>
    <mergeCell ref="C115:H115"/>
    <mergeCell ref="C116:H116"/>
    <mergeCell ref="C117:H117"/>
    <mergeCell ref="C118:H118"/>
    <mergeCell ref="C119:H119"/>
    <mergeCell ref="C120:H120"/>
    <mergeCell ref="C121:H121"/>
    <mergeCell ref="C122:H122"/>
    <mergeCell ref="C123:H123"/>
    <mergeCell ref="C124:H124"/>
    <mergeCell ref="C125:H125"/>
    <mergeCell ref="C126:H126"/>
    <mergeCell ref="C127:H127"/>
    <mergeCell ref="C128:H128"/>
    <mergeCell ref="C129:H129"/>
    <mergeCell ref="C139:H139"/>
    <mergeCell ref="C140:H140"/>
    <mergeCell ref="C141:H141"/>
    <mergeCell ref="C142:H142"/>
    <mergeCell ref="C143:H143"/>
    <mergeCell ref="C144:H144"/>
    <mergeCell ref="C145:H145"/>
    <mergeCell ref="C146:H146"/>
    <mergeCell ref="C130:H130"/>
    <mergeCell ref="C131:H131"/>
    <mergeCell ref="C132:H132"/>
    <mergeCell ref="C133:H133"/>
    <mergeCell ref="C134:H134"/>
    <mergeCell ref="C135:H135"/>
    <mergeCell ref="C136:H136"/>
    <mergeCell ref="C137:H137"/>
    <mergeCell ref="C138:H138"/>
  </mergeCells>
  <conditionalFormatting sqref="A41 I41 L41:O41">
    <cfRule type="expression" dxfId="37" priority="35" stopIfTrue="1">
      <formula>$S$41="BAŞARISIZ"</formula>
    </cfRule>
  </conditionalFormatting>
  <conditionalFormatting sqref="A42 I42 L42:O42">
    <cfRule type="expression" dxfId="36" priority="36" stopIfTrue="1">
      <formula>$S$42="BAŞARISIZ"</formula>
    </cfRule>
  </conditionalFormatting>
  <conditionalFormatting sqref="A43 I43 L43:O43 A45 A47 A49 A51 A53 A55 A57 A59 A61 A63 A65 A67 A69 A71 A73 A75 I45 I47 I49 I51 I53 I55 I57 I59 I61 I63 I65 I67 I69 I71 I73 I75 L45:O45 L47:O47 L49:O49 L51:O51 L53:O53 L55:O55 L57:O57 L59:O59 L61:O61 L63:O63 L65:O65 L67:O67 L69:O69 L71:O71 L73:O73 L75:O75 A77 A79 A81 A83 A85 A87 A89 A91 A93 A95 A97 A99 A101 A103 A105 A107 A109 A111 A113 A115 A117 A119 I77 I79 I81 I83 I85 I87 I89 I91 I93 I95 I97 I99 I101 I103 I105 I107 I109 I111 I113 I115 I117 I119 L77:O77 L79:O79 L81:O81 L83:O83 L85:O85 L87:O87 L89:O89 L91:O91 L93:O93 L95:O95 L97:O97 L99:O99 L101:O101 L103:O103 L105:O105 L107:O107 L109:O109 L111:O111 L113:O113 L115:O115 L117:O117 L119:O119 A121 A123 A125 A127 A129 A131 A133 A135 I121 I123 I125 I127 I129 I131 I133 I135 L121:O121 L123:O123 L125:O125 L127:O127 L129:O129 L131:O131 L133:O133 L135:O135 A137 A139 A141 A143 A145 I137 I139 I141 I143 I145 L137:O137 L139:O139 L141:O141 L143:O143 L145:O145">
    <cfRule type="expression" dxfId="35" priority="37" stopIfTrue="1">
      <formula>$S$43="BAŞARISIZ"</formula>
    </cfRule>
  </conditionalFormatting>
  <conditionalFormatting sqref="A44 I44 L44:O44 A46 A48 A50 A52 A54 A56 A58 A60 A62 A64 A66 A68 A70 A72 A74 I46 I48 I50 I52 I54 I56 I58 I60 I62 I64 I66 I68 I70 I72 I74 L46:O46 L48:O48 L50:O50 L52:O52 L54:O54 L56:O56 L58:O58 L60:O60 L62:O62 L64:O64 L66:O66 L68:O68 L70:O70 L72:O72 L74:O74 A76 A78 A80 A82 A84 A86 A88 A90 A92 A94 A96 A98 A100 A102 A104 A106 A108 A110 A112 A114 A116 A118 I76 I78 I80 I82 I84 I86 I88 I90 I92 I94 I96 I98 I100 I102 I104 I106 I108 I110 I112 I114 I116 I118 L76:O76 L78:O78 L80:O80 L82:O82 L84:O84 L86:O86 L88:O88 L90:O90 L92:O92 L94:O94 L96:O96 L98:O98 L100:O100 L102:O102 L104:O104 L106:O106 L108:O108 L110:O110 L112:O112 L114:O114 L116:O116 L118:O118 A120 A122 A124 A126 A128 A130 A132 A134 I120 I122 I124 I126 I128 I130 I132 I134 L120:O120 L122:O122 L124:O124 L126:O126 L128:O128 L130:O130 L132:O132 L134:O134 A136 A138 A140 A142 A144 A146 I136 I138 I140 I142 I144 I146 L136:O136 L138:O138 L140:O140 L142:O142 L144:O144 L146:O146">
    <cfRule type="expression" dxfId="34" priority="38" stopIfTrue="1">
      <formula>$S$44="BAŞARISIZ"</formula>
    </cfRule>
  </conditionalFormatting>
  <conditionalFormatting sqref="A23:H23 L23:O23">
    <cfRule type="expression" dxfId="33" priority="17" stopIfTrue="1">
      <formula>$S$23="BAŞARISIZ"</formula>
    </cfRule>
  </conditionalFormatting>
  <conditionalFormatting sqref="A24:H24 L24:O24">
    <cfRule type="expression" dxfId="32" priority="18" stopIfTrue="1">
      <formula>$S$24="BAŞARISIZ"</formula>
    </cfRule>
  </conditionalFormatting>
  <conditionalFormatting sqref="A8:I8 L8:O8">
    <cfRule type="expression" dxfId="31" priority="3" stopIfTrue="1">
      <formula>$S$8="BAŞARISIZ"</formula>
    </cfRule>
  </conditionalFormatting>
  <conditionalFormatting sqref="A9:I9 L9:O9">
    <cfRule type="expression" dxfId="30" priority="4" stopIfTrue="1">
      <formula>$S$9="BAŞARISIZ"</formula>
    </cfRule>
  </conditionalFormatting>
  <conditionalFormatting sqref="A10:I10 L10:O10">
    <cfRule type="expression" dxfId="29" priority="5" stopIfTrue="1">
      <formula>$S$10="BAŞARISIZ"</formula>
    </cfRule>
  </conditionalFormatting>
  <conditionalFormatting sqref="A11:I11 L11:O11">
    <cfRule type="expression" dxfId="28" priority="6" stopIfTrue="1">
      <formula>$S$11="BAŞARISIZ"</formula>
    </cfRule>
  </conditionalFormatting>
  <conditionalFormatting sqref="A12:I12 L12:O12">
    <cfRule type="expression" dxfId="27" priority="7" stopIfTrue="1">
      <formula>$S$12="BAŞARISIZ"</formula>
    </cfRule>
  </conditionalFormatting>
  <conditionalFormatting sqref="A13:I13 L13:O13">
    <cfRule type="expression" dxfId="26" priority="8" stopIfTrue="1">
      <formula>$S$13="BAŞARISIZ"</formula>
    </cfRule>
  </conditionalFormatting>
  <conditionalFormatting sqref="A14:I14 L14:O14">
    <cfRule type="expression" dxfId="25" priority="9" stopIfTrue="1">
      <formula>$S$14="BAŞARISIZ"</formula>
    </cfRule>
  </conditionalFormatting>
  <conditionalFormatting sqref="A15:I15 L15:O15">
    <cfRule type="expression" dxfId="24" priority="10" stopIfTrue="1">
      <formula>$S$15="BAŞARISIZ"</formula>
    </cfRule>
  </conditionalFormatting>
  <conditionalFormatting sqref="A16:I16 L16:O16">
    <cfRule type="expression" dxfId="23" priority="11" stopIfTrue="1">
      <formula>$S$16="BAŞARISIZ"</formula>
    </cfRule>
  </conditionalFormatting>
  <conditionalFormatting sqref="A17:I17 L17:O17">
    <cfRule type="expression" dxfId="22" priority="12" stopIfTrue="1">
      <formula>$S$17="BAŞARISIZ"</formula>
    </cfRule>
  </conditionalFormatting>
  <conditionalFormatting sqref="A18:I18 L18:O18">
    <cfRule type="expression" dxfId="21" priority="13" stopIfTrue="1">
      <formula>$S$18="BAŞARISIZ"</formula>
    </cfRule>
  </conditionalFormatting>
  <conditionalFormatting sqref="A19:I19 L19:O19">
    <cfRule type="expression" dxfId="20" priority="14" stopIfTrue="1">
      <formula>$S$19="BAŞARISIZ"</formula>
    </cfRule>
  </conditionalFormatting>
  <conditionalFormatting sqref="A20:I20 L20:O20">
    <cfRule type="expression" dxfId="19" priority="1" stopIfTrue="1">
      <formula>$S$20="BAŞARISIZ"</formula>
    </cfRule>
  </conditionalFormatting>
  <conditionalFormatting sqref="A21:I21 L21:O21">
    <cfRule type="expression" dxfId="18" priority="15" stopIfTrue="1">
      <formula>$S$21="BAŞARISIZ"</formula>
    </cfRule>
  </conditionalFormatting>
  <conditionalFormatting sqref="A22:I22 L22:O22 I23:I24">
    <cfRule type="expression" dxfId="17" priority="16" stopIfTrue="1">
      <formula>$S$22="BAŞARISIZ"</formula>
    </cfRule>
  </conditionalFormatting>
  <conditionalFormatting sqref="A25:I25 L25:O25">
    <cfRule type="expression" dxfId="16" priority="19" stopIfTrue="1">
      <formula>$S$25="BAŞARISIZ"</formula>
    </cfRule>
  </conditionalFormatting>
  <conditionalFormatting sqref="A26:I26 L26:O26">
    <cfRule type="expression" dxfId="15" priority="20" stopIfTrue="1">
      <formula>$S$26="BAŞARISIZ"</formula>
    </cfRule>
  </conditionalFormatting>
  <conditionalFormatting sqref="A27:I27 L27:O27">
    <cfRule type="expression" dxfId="14" priority="21" stopIfTrue="1">
      <formula>$S$27="BAŞARISIZ"</formula>
    </cfRule>
  </conditionalFormatting>
  <conditionalFormatting sqref="A28:I28 L28:O28">
    <cfRule type="expression" dxfId="13" priority="22" stopIfTrue="1">
      <formula>$S$28="BAŞARISIZ"</formula>
    </cfRule>
  </conditionalFormatting>
  <conditionalFormatting sqref="A29:I29 L29:O29">
    <cfRule type="expression" dxfId="12" priority="23" stopIfTrue="1">
      <formula>$S$29="BAŞARISIZ"</formula>
    </cfRule>
  </conditionalFormatting>
  <conditionalFormatting sqref="A30:I30 L30:O30">
    <cfRule type="expression" dxfId="11" priority="24" stopIfTrue="1">
      <formula>$S$30="BAŞARISIZ"</formula>
    </cfRule>
  </conditionalFormatting>
  <conditionalFormatting sqref="A31:I31 L31:O31">
    <cfRule type="expression" dxfId="10" priority="25" stopIfTrue="1">
      <formula>$S$31="BAŞARISIZ"</formula>
    </cfRule>
  </conditionalFormatting>
  <conditionalFormatting sqref="A32:I32 L32:O32">
    <cfRule type="expression" dxfId="9" priority="26" stopIfTrue="1">
      <formula>$S$32="BAŞARISIZ"</formula>
    </cfRule>
  </conditionalFormatting>
  <conditionalFormatting sqref="A33:I33 L33:O33">
    <cfRule type="expression" dxfId="8" priority="27" stopIfTrue="1">
      <formula>$S$33="BAŞARISIZ"</formula>
    </cfRule>
  </conditionalFormatting>
  <conditionalFormatting sqref="A34:I34 L34:O34">
    <cfRule type="expression" dxfId="7" priority="28" stopIfTrue="1">
      <formula>$S$34="BAŞARISIZ"</formula>
    </cfRule>
  </conditionalFormatting>
  <conditionalFormatting sqref="A35:I35 L35:O35">
    <cfRule type="expression" dxfId="6" priority="29" stopIfTrue="1">
      <formula>$S$35="BAŞARISIZ"</formula>
    </cfRule>
  </conditionalFormatting>
  <conditionalFormatting sqref="A36:I36 L36:O36">
    <cfRule type="expression" dxfId="5" priority="30" stopIfTrue="1">
      <formula>$S$36="BAŞARISIZ"</formula>
    </cfRule>
  </conditionalFormatting>
  <conditionalFormatting sqref="A37:I37 L37:O37">
    <cfRule type="expression" dxfId="4" priority="31" stopIfTrue="1">
      <formula>$S$37="BAŞARISIZ"</formula>
    </cfRule>
  </conditionalFormatting>
  <conditionalFormatting sqref="A38:I38 L38:O38">
    <cfRule type="expression" dxfId="3" priority="32" stopIfTrue="1">
      <formula>$S$38="BAŞARISIZ"</formula>
    </cfRule>
  </conditionalFormatting>
  <conditionalFormatting sqref="A39:I39 L39:O39">
    <cfRule type="expression" dxfId="2" priority="33" stopIfTrue="1">
      <formula>$S$39="BAŞARISIZ"</formula>
    </cfRule>
  </conditionalFormatting>
  <conditionalFormatting sqref="A40:I40 L40:O40 B41:H146">
    <cfRule type="expression" dxfId="1" priority="34" stopIfTrue="1">
      <formula>$S$40="BAŞARISIZ"</formula>
    </cfRule>
  </conditionalFormatting>
  <conditionalFormatting sqref="A7:P7 Q7:S146 J8:K146 P8:P146">
    <cfRule type="expression" dxfId="0" priority="2" stopIfTrue="1">
      <formula>$S$7="BAŞARISIZ"</formula>
    </cfRule>
  </conditionalFormatting>
  <dataValidations count="4">
    <dataValidation allowBlank="1" showInputMessage="1" showErrorMessage="1" prompt="Varsa öğrencinin dönem ödevinden aldığı puanı giriniz." sqref="O7:O146" xr:uid="{00000000-0002-0000-0800-000000000000}"/>
    <dataValidation allowBlank="1" showInputMessage="1" showErrorMessage="1" prompt="Öğrencinin 3. sözlüden aldığı puanı giriniz." sqref="N7:N146" xr:uid="{00000000-0002-0000-0800-000001000000}"/>
    <dataValidation allowBlank="1" showInputMessage="1" showErrorMessage="1" prompt="Öğrencinin 2. sözlüden aldığı puanı giriniz." sqref="M7:M146" xr:uid="{00000000-0002-0000-0800-000002000000}"/>
    <dataValidation allowBlank="1" showInputMessage="1" showErrorMessage="1" prompt="Öğrencinin 1. sözlüden aldığı puanı giriniz." sqref="L7:L146" xr:uid="{00000000-0002-0000-0800-000003000000}"/>
  </dataValidations>
  <pageMargins left="0.26" right="0.23" top="0.26" bottom="0.16" header="0.23" footer="0.21"/>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9</vt:i4>
      </vt:variant>
      <vt:variant>
        <vt:lpstr>Adlandırılmış Aralıklar</vt:lpstr>
      </vt:variant>
      <vt:variant>
        <vt:i4>10</vt:i4>
      </vt:variant>
    </vt:vector>
  </HeadingPairs>
  <TitlesOfParts>
    <vt:vector size="19" baseType="lpstr">
      <vt:lpstr>Ana Sayfa</vt:lpstr>
      <vt:lpstr>K. Bilgiler</vt:lpstr>
      <vt:lpstr>Sınav Tarihleri</vt:lpstr>
      <vt:lpstr>S. Listesi</vt:lpstr>
      <vt:lpstr>NOT Baremi</vt:lpstr>
      <vt:lpstr>Vize</vt:lpstr>
      <vt:lpstr>Final</vt:lpstr>
      <vt:lpstr>Butunleme</vt:lpstr>
      <vt:lpstr>Sonuc</vt:lpstr>
      <vt:lpstr>Butunleme!ABCD</vt:lpstr>
      <vt:lpstr>Final!ABCD</vt:lpstr>
      <vt:lpstr>ABCD</vt:lpstr>
      <vt:lpstr>'Ana Sayfa'!Yazdırma_Alanı</vt:lpstr>
      <vt:lpstr>Butunleme!Yazdırma_Alanı</vt:lpstr>
      <vt:lpstr>Final!Yazdırma_Alanı</vt:lpstr>
      <vt:lpstr>'K. Bilgiler'!Yazdırma_Alanı</vt:lpstr>
      <vt:lpstr>'NOT Baremi'!Yazdırma_Alanı</vt:lpstr>
      <vt:lpstr>'S. Listesi'!Yazdırma_Alanı</vt:lpstr>
      <vt:lpstr>Sonuc!Yazdırma_Alanı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sınav analiz programı</dc:title>
  <dc:creator>EXPER</dc:creator>
  <cp:lastModifiedBy>DAVUT HÜRFİKİR</cp:lastModifiedBy>
  <cp:lastPrinted>2017-01-25T21:55:18Z</cp:lastPrinted>
  <dcterms:created xsi:type="dcterms:W3CDTF">2009-10-07T21:21:08Z</dcterms:created>
  <dcterms:modified xsi:type="dcterms:W3CDTF">2025-08-25T12:29:23Z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hibi">
    <vt:lpwstr>Ünal GÖKGÖZ</vt:lpwstr>
  </property>
</Properties>
</file>